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5.xml" ContentType="application/vnd.openxmlformats-officedocument.spreadsheetml.comments+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filterPrivacy="1" codeName="ThisWorkbook"/>
  <xr:revisionPtr revIDLastSave="0" documentId="13_ncr:1_{253C9898-3B0F-7042-BFBA-C179E31C229A}" xr6:coauthVersionLast="45" xr6:coauthVersionMax="45" xr10:uidLastSave="{00000000-0000-0000-0000-000000000000}"/>
  <bookViews>
    <workbookView xWindow="0" yWindow="3080" windowWidth="26940" windowHeight="18520" activeTab="5" xr2:uid="{00000000-000D-0000-FFFF-FFFF00000000}"/>
  </bookViews>
  <sheets>
    <sheet name="Work Instructions" sheetId="9" state="hidden" r:id="rId1"/>
    <sheet name="1 Controls" sheetId="3" r:id="rId2"/>
    <sheet name="2 Deliverables" sheetId="4" r:id="rId3"/>
    <sheet name="3 Work Plan" sheetId="5" r:id="rId4"/>
    <sheet name="4 Issues &amp; Risks" sheetId="8" r:id="rId5"/>
    <sheet name="5 Status Report, Single Project" sheetId="6" r:id="rId6"/>
    <sheet name="Settings" sheetId="7" state="hidden" r:id="rId7"/>
  </sheets>
  <externalReferences>
    <externalReference r:id="rId8"/>
    <externalReference r:id="rId9"/>
  </externalReferences>
  <definedNames>
    <definedName name="DayRails" localSheetId="2">'2 Deliverables'!StartDateWindow+ROW(#REF!)-1</definedName>
    <definedName name="DayRails" localSheetId="3">'3 Work Plan'!StartDateWindow+ROW(#REF!)-1</definedName>
    <definedName name="DayRails" localSheetId="5">'5 Status Report, Single Project'!StartDateWindow+ROW(#REF!)-1</definedName>
    <definedName name="DayRails" localSheetId="6">Settings!StartDateWindow+ROW(#REF!)-1</definedName>
    <definedName name="DayRails">StartDateWindow+ROW(#REF!)-1</definedName>
    <definedName name="GridCalc" localSheetId="2">IFERROR([1]calcs!$A1/SUMPRODUCT( (#REF!=[1]calcs!$C1)*(#REF!&lt;=[1]calcs!A$31)*((#REF!&gt;=[1]calcs!A$31)+(LEN(#REF!)=0)*(#REF!=[1]calcs!A$31)) ),NA())</definedName>
    <definedName name="GridCalc" localSheetId="3">IFERROR([1]calcs!$A1/SUMPRODUCT( (#REF!=[1]calcs!$C1)*(#REF!&lt;=[1]calcs!A$31)*((#REF!&gt;=[1]calcs!A$31)+(LEN(#REF!)=0)*(#REF!=[1]calcs!A$31)) ),NA())</definedName>
    <definedName name="GridCalc" localSheetId="5">IFERROR([1]calcs!$A1/SUMPRODUCT( (#REF!=[1]calcs!$C1)*(#REF!&lt;=[1]calcs!A$31)*((#REF!&gt;=[1]calcs!A$31)+(LEN(#REF!)=0)*(#REF!=[1]calcs!A$31)) ),NA())</definedName>
    <definedName name="GridCalc" localSheetId="6">IFERROR([1]calcs!$A1/SUMPRODUCT( (#REF!=[1]calcs!$C1)*(#REF!&lt;=[1]calcs!A$31)*((#REF!&gt;=[1]calcs!A$31)+(LEN(#REF!)=0)*(#REF!=[1]calcs!A$31)) ),NA())</definedName>
    <definedName name="GridCalc">IFERROR(#REF!/SUMPRODUCT( (#REF!=#REF!)*(#REF!&lt;=#REF!)*((#REF!&gt;=#REF!)+(LEN(#REF!)=0)*(#REF!=#REF!)) ),NA())</definedName>
    <definedName name="NRConsultantInitials">T_ConsultantList[Consultant Initials]</definedName>
    <definedName name="NRConsultantName">T_ConsultantList[Consultant Name]</definedName>
    <definedName name="NRDeliverables">T_Deliverables[Deliverable]</definedName>
    <definedName name="NRProjectList">T_ProjectList[Project Name]</definedName>
    <definedName name="NRProjectStages">T_ProjectList[Status Group]</definedName>
    <definedName name="_xlnm.Print_Area" localSheetId="3">'3 Work Plan'!$A$1:$I$13</definedName>
    <definedName name="_xlnm.Print_Area" localSheetId="4">'4 Issues &amp; Risks'!$C$1:$I$20</definedName>
    <definedName name="Project_List" localSheetId="2">[2]!sechs[Project List]</definedName>
    <definedName name="Project_List" localSheetId="3">[2]!sechs[Project List]</definedName>
    <definedName name="Project_List" localSheetId="5">[2]!sechs[Project List]</definedName>
    <definedName name="Project_List" localSheetId="6">[2]!sechs[Project List]</definedName>
    <definedName name="StartDate" localSheetId="2">#REF!</definedName>
    <definedName name="StartDate" localSheetId="3">#REF!</definedName>
    <definedName name="StartDate" localSheetId="5">#REF!</definedName>
    <definedName name="StartDate" localSheetId="6">#REF!</definedName>
    <definedName name="StartDate">#REF!</definedName>
    <definedName name="StartDateWindow" localSheetId="2">#REF!</definedName>
    <definedName name="StartDateWindow" localSheetId="3">#REF!</definedName>
    <definedName name="StartDateWindow" localSheetId="5">#REF!</definedName>
    <definedName name="StartDateWindow" localSheetId="6">#REF!</definedName>
    <definedName name="StartDateWindow">#REF!</definedName>
    <definedName name="WindowDays" localSheetId="2">#REF!</definedName>
    <definedName name="WindowDays" localSheetId="3">#REF!</definedName>
    <definedName name="WindowDays" localSheetId="5">#REF!</definedName>
    <definedName name="WindowDays" localSheetId="6">#REF!</definedName>
    <definedName name="WindowDays">#REF!</definedName>
    <definedName name="WindowOffset" localSheetId="2">#REF!</definedName>
    <definedName name="WindowOffset" localSheetId="3">#REF!</definedName>
    <definedName name="WindowOffset" localSheetId="5">#REF!</definedName>
    <definedName name="WindowOffset" localSheetId="6">#REF!</definedName>
    <definedName name="WindowOffs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6" i="5" l="1"/>
  <c r="C76" i="5" s="1"/>
  <c r="L76" i="5"/>
  <c r="K77" i="5"/>
  <c r="C77" i="5" s="1"/>
  <c r="L77" i="5"/>
  <c r="K78" i="5"/>
  <c r="C78" i="5" s="1"/>
  <c r="L78" i="5"/>
  <c r="K79" i="5"/>
  <c r="C79" i="5" s="1"/>
  <c r="L79" i="5"/>
  <c r="L80" i="5"/>
  <c r="L81" i="5"/>
  <c r="K82" i="5"/>
  <c r="C82" i="5" s="1"/>
  <c r="L82" i="5"/>
  <c r="K86" i="5"/>
  <c r="C86" i="5" s="1"/>
  <c r="L86" i="5"/>
  <c r="L75" i="5"/>
  <c r="L74" i="5"/>
  <c r="K69" i="5" l="1"/>
  <c r="C69" i="5" s="1"/>
  <c r="L69" i="5"/>
  <c r="K131" i="5" l="1"/>
  <c r="C131" i="5" s="1"/>
  <c r="L131" i="5"/>
  <c r="K121" i="5"/>
  <c r="C121" i="5" s="1"/>
  <c r="L121" i="5"/>
  <c r="K110" i="5"/>
  <c r="C110" i="5" s="1"/>
  <c r="L110" i="5"/>
  <c r="K94" i="5"/>
  <c r="C94" i="5" s="1"/>
  <c r="L94" i="5"/>
  <c r="K87" i="5"/>
  <c r="C87" i="5" s="1"/>
  <c r="L87" i="5"/>
  <c r="L132" i="5"/>
  <c r="K130" i="5"/>
  <c r="C130" i="5" s="1"/>
  <c r="L130" i="5"/>
  <c r="K129" i="5"/>
  <c r="C129" i="5" s="1"/>
  <c r="L129" i="5"/>
  <c r="K128" i="5"/>
  <c r="C128" i="5" s="1"/>
  <c r="L128" i="5"/>
  <c r="K127" i="5"/>
  <c r="C127" i="5" s="1"/>
  <c r="L127" i="5"/>
  <c r="K126" i="5"/>
  <c r="C126" i="5" s="1"/>
  <c r="L126" i="5"/>
  <c r="L125" i="5"/>
  <c r="K124" i="5"/>
  <c r="C124" i="5" s="1"/>
  <c r="L124" i="5"/>
  <c r="K123" i="5"/>
  <c r="C123" i="5" s="1"/>
  <c r="L123" i="5"/>
  <c r="K122" i="5"/>
  <c r="C122" i="5" s="1"/>
  <c r="L122" i="5"/>
  <c r="K120" i="5"/>
  <c r="C120" i="5" s="1"/>
  <c r="L120" i="5"/>
  <c r="K119" i="5"/>
  <c r="C119" i="5" s="1"/>
  <c r="L119" i="5"/>
  <c r="L118" i="5"/>
  <c r="K117" i="5"/>
  <c r="C117" i="5" s="1"/>
  <c r="L117" i="5"/>
  <c r="K116" i="5"/>
  <c r="C116" i="5" s="1"/>
  <c r="L116" i="5"/>
  <c r="K115" i="5"/>
  <c r="C115" i="5" s="1"/>
  <c r="L115" i="5"/>
  <c r="K114" i="5"/>
  <c r="C114" i="5" s="1"/>
  <c r="L114" i="5"/>
  <c r="L113" i="5"/>
  <c r="K112" i="5"/>
  <c r="C112" i="5" s="1"/>
  <c r="L112" i="5"/>
  <c r="K111" i="5"/>
  <c r="C111" i="5" s="1"/>
  <c r="L111" i="5"/>
  <c r="K109" i="5"/>
  <c r="C109" i="5" s="1"/>
  <c r="L109" i="5"/>
  <c r="K108" i="5"/>
  <c r="C108" i="5" s="1"/>
  <c r="L108" i="5"/>
  <c r="L107" i="5"/>
  <c r="K106" i="5"/>
  <c r="C106" i="5" s="1"/>
  <c r="L106" i="5"/>
  <c r="K105" i="5"/>
  <c r="C105" i="5" s="1"/>
  <c r="L105" i="5"/>
  <c r="K101" i="5"/>
  <c r="C101" i="5" s="1"/>
  <c r="K103" i="5"/>
  <c r="C103" i="5" s="1"/>
  <c r="K104" i="5"/>
  <c r="C104" i="5" s="1"/>
  <c r="L101" i="5"/>
  <c r="L102" i="5"/>
  <c r="L103" i="5"/>
  <c r="L104" i="5"/>
  <c r="K100" i="5"/>
  <c r="C100" i="5" s="1"/>
  <c r="L100" i="5"/>
  <c r="K99" i="5"/>
  <c r="C99" i="5" s="1"/>
  <c r="L99" i="5"/>
  <c r="K98" i="5"/>
  <c r="C98" i="5" s="1"/>
  <c r="L98" i="5"/>
  <c r="L97" i="5"/>
  <c r="K96" i="5"/>
  <c r="C96" i="5" s="1"/>
  <c r="L96" i="5"/>
  <c r="K95" i="5"/>
  <c r="C95" i="5" s="1"/>
  <c r="L95" i="5"/>
  <c r="K93" i="5"/>
  <c r="C93" i="5" s="1"/>
  <c r="L93" i="5"/>
  <c r="K92" i="5"/>
  <c r="C92" i="5" s="1"/>
  <c r="L92" i="5"/>
  <c r="K63" i="5"/>
  <c r="C63" i="5" s="1"/>
  <c r="L63" i="5"/>
  <c r="K90" i="5"/>
  <c r="C90" i="5" s="1"/>
  <c r="K91" i="5"/>
  <c r="C91" i="5" s="1"/>
  <c r="L90" i="5"/>
  <c r="L91" i="5"/>
  <c r="K89" i="5"/>
  <c r="C89" i="5" s="1"/>
  <c r="L89" i="5"/>
  <c r="K88" i="5"/>
  <c r="C88" i="5" s="1"/>
  <c r="L88" i="5"/>
  <c r="K84" i="5"/>
  <c r="C84" i="5" s="1"/>
  <c r="K85" i="5"/>
  <c r="C85" i="5" s="1"/>
  <c r="L84" i="5"/>
  <c r="L85" i="5"/>
  <c r="K70" i="5"/>
  <c r="C70" i="5" s="1"/>
  <c r="L70" i="5"/>
  <c r="K68" i="5"/>
  <c r="C68" i="5" s="1"/>
  <c r="L68" i="5"/>
  <c r="K66" i="5"/>
  <c r="C66" i="5" s="1"/>
  <c r="L66" i="5"/>
  <c r="K65" i="5"/>
  <c r="C65" i="5" s="1"/>
  <c r="L65" i="5"/>
  <c r="K83" i="5"/>
  <c r="C83" i="5" s="1"/>
  <c r="L83" i="5"/>
  <c r="L73" i="5"/>
  <c r="K72" i="5" l="1"/>
  <c r="C72" i="5" s="1"/>
  <c r="L72" i="5"/>
  <c r="K71" i="5" l="1"/>
  <c r="C71" i="5" s="1"/>
  <c r="L71" i="5"/>
  <c r="K67" i="5" l="1"/>
  <c r="C67" i="5" s="1"/>
  <c r="L67" i="5"/>
  <c r="K64" i="5"/>
  <c r="C64" i="5" s="1"/>
  <c r="L64" i="5"/>
  <c r="K62" i="5"/>
  <c r="C62" i="5" s="1"/>
  <c r="L62" i="5"/>
  <c r="K59" i="5"/>
  <c r="C59" i="5" s="1"/>
  <c r="L59" i="5"/>
  <c r="K58" i="5"/>
  <c r="C58" i="5" s="1"/>
  <c r="L58" i="5"/>
  <c r="K60" i="5"/>
  <c r="C60" i="5" s="1"/>
  <c r="L60" i="5"/>
  <c r="K61" i="5"/>
  <c r="C61" i="5" s="1"/>
  <c r="L61" i="5"/>
  <c r="K57" i="5"/>
  <c r="C57" i="5" s="1"/>
  <c r="L57" i="5"/>
  <c r="K56" i="5"/>
  <c r="C56" i="5" s="1"/>
  <c r="L56" i="5"/>
  <c r="K55" i="5"/>
  <c r="C55" i="5" s="1"/>
  <c r="L55" i="5"/>
  <c r="L54" i="5"/>
  <c r="K39" i="5" l="1"/>
  <c r="C39" i="5" s="1"/>
  <c r="L39" i="5"/>
  <c r="K37" i="5"/>
  <c r="C37" i="5" s="1"/>
  <c r="L37" i="5"/>
  <c r="K38" i="5"/>
  <c r="C38" i="5" s="1"/>
  <c r="L38" i="5"/>
  <c r="K31" i="5" l="1"/>
  <c r="C31" i="5" s="1"/>
  <c r="L31" i="5"/>
  <c r="K30" i="5" l="1"/>
  <c r="C30" i="5" s="1"/>
  <c r="L30" i="5"/>
  <c r="K29" i="5"/>
  <c r="C29" i="5" s="1"/>
  <c r="L29" i="5"/>
  <c r="K32" i="5"/>
  <c r="C32" i="5" s="1"/>
  <c r="L32" i="5"/>
  <c r="K28" i="5"/>
  <c r="C28" i="5" s="1"/>
  <c r="L28" i="5"/>
  <c r="K26" i="5"/>
  <c r="C26" i="5" s="1"/>
  <c r="L26" i="5"/>
  <c r="K27" i="5"/>
  <c r="C27" i="5" s="1"/>
  <c r="L27" i="5"/>
  <c r="K19" i="5" l="1"/>
  <c r="C19" i="5" s="1"/>
  <c r="L19" i="5"/>
  <c r="K24" i="5"/>
  <c r="C24" i="5" s="1"/>
  <c r="L24" i="5"/>
  <c r="D271" i="7" l="1"/>
  <c r="E271" i="7" s="1"/>
  <c r="D272" i="7"/>
  <c r="E272" i="7" s="1"/>
  <c r="D273" i="7"/>
  <c r="E273" i="7" s="1"/>
  <c r="D274" i="7"/>
  <c r="E274" i="7" s="1"/>
  <c r="D275" i="7"/>
  <c r="E275" i="7" s="1"/>
  <c r="D276" i="7"/>
  <c r="E276" i="7" s="1"/>
  <c r="D277" i="7"/>
  <c r="E277" i="7" s="1"/>
  <c r="D278" i="7"/>
  <c r="E278" i="7" s="1"/>
  <c r="D279" i="7"/>
  <c r="E279" i="7" s="1"/>
  <c r="D280" i="7"/>
  <c r="E280" i="7" s="1"/>
  <c r="D281" i="7"/>
  <c r="E281" i="7" s="1"/>
  <c r="D282" i="7"/>
  <c r="E282" i="7" s="1"/>
  <c r="D283" i="7"/>
  <c r="E283" i="7" s="1"/>
  <c r="D284" i="7"/>
  <c r="E284" i="7" s="1"/>
  <c r="D285" i="7"/>
  <c r="E285" i="7" s="1"/>
  <c r="D286" i="7"/>
  <c r="E286" i="7" s="1"/>
  <c r="D287" i="7"/>
  <c r="E287" i="7" s="1"/>
  <c r="D288" i="7"/>
  <c r="E288" i="7" s="1"/>
  <c r="D289" i="7"/>
  <c r="E289" i="7" s="1"/>
  <c r="D290" i="7"/>
  <c r="E290" i="7" s="1"/>
  <c r="D291" i="7"/>
  <c r="E291" i="7" s="1"/>
  <c r="D292" i="7"/>
  <c r="E292" i="7" s="1"/>
  <c r="D293" i="7"/>
  <c r="E293" i="7" s="1"/>
  <c r="D294" i="7"/>
  <c r="E294" i="7" s="1"/>
  <c r="D295" i="7"/>
  <c r="E295" i="7" s="1"/>
  <c r="D296" i="7"/>
  <c r="E296" i="7" s="1"/>
  <c r="D297" i="7"/>
  <c r="E297" i="7" s="1"/>
  <c r="D298" i="7"/>
  <c r="E298" i="7" s="1"/>
  <c r="D299" i="7"/>
  <c r="E299" i="7" s="1"/>
  <c r="D300" i="7"/>
  <c r="E300" i="7" s="1"/>
  <c r="D301" i="7"/>
  <c r="E301" i="7" s="1"/>
  <c r="D302" i="7"/>
  <c r="E302" i="7" s="1"/>
  <c r="D303" i="7"/>
  <c r="E303" i="7" s="1"/>
  <c r="D304" i="7"/>
  <c r="E304" i="7" s="1"/>
  <c r="D305" i="7"/>
  <c r="E305" i="7" s="1"/>
  <c r="D306" i="7"/>
  <c r="E306" i="7" s="1"/>
  <c r="D307" i="7"/>
  <c r="E307" i="7" s="1"/>
  <c r="D308" i="7"/>
  <c r="E308" i="7" s="1"/>
  <c r="D309" i="7"/>
  <c r="E309" i="7" s="1"/>
  <c r="D310" i="7"/>
  <c r="E310" i="7" s="1"/>
  <c r="D311" i="7"/>
  <c r="E311" i="7" s="1"/>
  <c r="D312" i="7"/>
  <c r="E312" i="7" s="1"/>
  <c r="D313" i="7"/>
  <c r="E313" i="7" s="1"/>
  <c r="D314" i="7"/>
  <c r="E314" i="7" s="1"/>
  <c r="D315" i="7"/>
  <c r="E315" i="7" s="1"/>
  <c r="D316" i="7"/>
  <c r="E316" i="7" s="1"/>
  <c r="D317" i="7"/>
  <c r="E317" i="7" s="1"/>
  <c r="D318" i="7"/>
  <c r="E318" i="7" s="1"/>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D221" i="7"/>
  <c r="E221" i="7" s="1"/>
  <c r="D222" i="7"/>
  <c r="E222" i="7" s="1"/>
  <c r="D223" i="7"/>
  <c r="E223" i="7" s="1"/>
  <c r="D224" i="7"/>
  <c r="E224" i="7" s="1"/>
  <c r="D225" i="7"/>
  <c r="E225" i="7" s="1"/>
  <c r="D226" i="7"/>
  <c r="E226" i="7" s="1"/>
  <c r="D227" i="7"/>
  <c r="E227" i="7" s="1"/>
  <c r="D228" i="7"/>
  <c r="E228" i="7" s="1"/>
  <c r="D229" i="7"/>
  <c r="E229" i="7" s="1"/>
  <c r="D230" i="7"/>
  <c r="E230" i="7" s="1"/>
  <c r="D231" i="7"/>
  <c r="E231" i="7" s="1"/>
  <c r="D232" i="7"/>
  <c r="E232" i="7" s="1"/>
  <c r="D233" i="7"/>
  <c r="E233" i="7" s="1"/>
  <c r="D234" i="7"/>
  <c r="E234" i="7" s="1"/>
  <c r="D235" i="7"/>
  <c r="E235" i="7" s="1"/>
  <c r="D236" i="7"/>
  <c r="E236" i="7" s="1"/>
  <c r="D237" i="7"/>
  <c r="E237" i="7" s="1"/>
  <c r="D238" i="7"/>
  <c r="E238" i="7" s="1"/>
  <c r="D239" i="7"/>
  <c r="E239" i="7" s="1"/>
  <c r="D240" i="7"/>
  <c r="E240" i="7" s="1"/>
  <c r="D241" i="7"/>
  <c r="E241" i="7" s="1"/>
  <c r="D242" i="7"/>
  <c r="E242" i="7" s="1"/>
  <c r="D243" i="7"/>
  <c r="E243" i="7" s="1"/>
  <c r="D244" i="7"/>
  <c r="E244" i="7" s="1"/>
  <c r="D245" i="7"/>
  <c r="E245" i="7" s="1"/>
  <c r="D246" i="7"/>
  <c r="E246" i="7" s="1"/>
  <c r="D247" i="7"/>
  <c r="E247" i="7" s="1"/>
  <c r="D248" i="7"/>
  <c r="E248" i="7" s="1"/>
  <c r="D249" i="7"/>
  <c r="E249" i="7" s="1"/>
  <c r="D250" i="7"/>
  <c r="E250" i="7" s="1"/>
  <c r="D251" i="7"/>
  <c r="E251" i="7" s="1"/>
  <c r="D252" i="7"/>
  <c r="E252" i="7" s="1"/>
  <c r="D253" i="7"/>
  <c r="E253" i="7" s="1"/>
  <c r="D254" i="7"/>
  <c r="E254" i="7" s="1"/>
  <c r="D255" i="7"/>
  <c r="E255" i="7" s="1"/>
  <c r="D256" i="7"/>
  <c r="E256" i="7" s="1"/>
  <c r="D257" i="7"/>
  <c r="E257" i="7" s="1"/>
  <c r="D258" i="7"/>
  <c r="E258" i="7" s="1"/>
  <c r="D259" i="7"/>
  <c r="E259" i="7" s="1"/>
  <c r="D260" i="7"/>
  <c r="E260" i="7" s="1"/>
  <c r="D261" i="7"/>
  <c r="E261" i="7" s="1"/>
  <c r="D262" i="7"/>
  <c r="E262" i="7" s="1"/>
  <c r="D263" i="7"/>
  <c r="E263" i="7" s="1"/>
  <c r="D264" i="7"/>
  <c r="E264" i="7" s="1"/>
  <c r="D265" i="7"/>
  <c r="E265" i="7" s="1"/>
  <c r="D266" i="7"/>
  <c r="E266" i="7" s="1"/>
  <c r="D267" i="7"/>
  <c r="E267" i="7" s="1"/>
  <c r="D268" i="7"/>
  <c r="E268" i="7" s="1"/>
  <c r="D269" i="7"/>
  <c r="E269" i="7" s="1"/>
  <c r="D270" i="7"/>
  <c r="E270" i="7" s="1"/>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D172" i="7"/>
  <c r="E172" i="7" s="1"/>
  <c r="D173" i="7"/>
  <c r="E173" i="7" s="1"/>
  <c r="D174" i="7"/>
  <c r="E174" i="7" s="1"/>
  <c r="D175" i="7"/>
  <c r="E175" i="7" s="1"/>
  <c r="D176" i="7"/>
  <c r="E176" i="7" s="1"/>
  <c r="D177" i="7"/>
  <c r="E177" i="7" s="1"/>
  <c r="D178" i="7"/>
  <c r="E178" i="7" s="1"/>
  <c r="D179" i="7"/>
  <c r="E179" i="7" s="1"/>
  <c r="D180" i="7"/>
  <c r="E180" i="7" s="1"/>
  <c r="D181" i="7"/>
  <c r="E181" i="7" s="1"/>
  <c r="D182" i="7"/>
  <c r="E182" i="7" s="1"/>
  <c r="D183" i="7"/>
  <c r="E183" i="7" s="1"/>
  <c r="D184" i="7"/>
  <c r="E184" i="7" s="1"/>
  <c r="D185" i="7"/>
  <c r="E185" i="7" s="1"/>
  <c r="D186" i="7"/>
  <c r="E186" i="7" s="1"/>
  <c r="D187" i="7"/>
  <c r="E187" i="7" s="1"/>
  <c r="D188" i="7"/>
  <c r="E188" i="7" s="1"/>
  <c r="D189" i="7"/>
  <c r="E189" i="7" s="1"/>
  <c r="D190" i="7"/>
  <c r="E190" i="7" s="1"/>
  <c r="D191" i="7"/>
  <c r="E191" i="7" s="1"/>
  <c r="D192" i="7"/>
  <c r="E192" i="7" s="1"/>
  <c r="D193" i="7"/>
  <c r="D194" i="7"/>
  <c r="E194" i="7" s="1"/>
  <c r="D195" i="7"/>
  <c r="D196" i="7"/>
  <c r="D197" i="7"/>
  <c r="D198" i="7"/>
  <c r="D199" i="7"/>
  <c r="D200" i="7"/>
  <c r="D201" i="7"/>
  <c r="D202" i="7"/>
  <c r="D203" i="7"/>
  <c r="E203" i="7" s="1"/>
  <c r="D204" i="7"/>
  <c r="E204" i="7" s="1"/>
  <c r="D205" i="7"/>
  <c r="E205" i="7" s="1"/>
  <c r="D206" i="7"/>
  <c r="E206" i="7" s="1"/>
  <c r="D207" i="7"/>
  <c r="E207" i="7" s="1"/>
  <c r="D208" i="7"/>
  <c r="E208" i="7" s="1"/>
  <c r="D209" i="7"/>
  <c r="E209" i="7" s="1"/>
  <c r="D210" i="7"/>
  <c r="E210" i="7" s="1"/>
  <c r="D211" i="7"/>
  <c r="E211" i="7" s="1"/>
  <c r="D212" i="7"/>
  <c r="E212" i="7" s="1"/>
  <c r="D213" i="7"/>
  <c r="E213" i="7" s="1"/>
  <c r="D214" i="7"/>
  <c r="E214" i="7" s="1"/>
  <c r="D215" i="7"/>
  <c r="E215" i="7" s="1"/>
  <c r="D216" i="7"/>
  <c r="E216" i="7" s="1"/>
  <c r="D217" i="7"/>
  <c r="E217" i="7" s="1"/>
  <c r="D218" i="7"/>
  <c r="E218" i="7" s="1"/>
  <c r="D219" i="7"/>
  <c r="E219" i="7" s="1"/>
  <c r="D220" i="7"/>
  <c r="E220" i="7" s="1"/>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D126" i="7"/>
  <c r="E126" i="7" s="1"/>
  <c r="D127" i="7"/>
  <c r="E127" i="7" s="1"/>
  <c r="D128" i="7"/>
  <c r="E128" i="7" s="1"/>
  <c r="D129" i="7"/>
  <c r="E129" i="7" s="1"/>
  <c r="D130" i="7"/>
  <c r="E130" i="7" s="1"/>
  <c r="D131" i="7"/>
  <c r="E131" i="7" s="1"/>
  <c r="D132" i="7"/>
  <c r="D133" i="7"/>
  <c r="D134" i="7"/>
  <c r="E134" i="7" s="1"/>
  <c r="D135" i="7"/>
  <c r="E135" i="7" s="1"/>
  <c r="D136" i="7"/>
  <c r="E136" i="7" s="1"/>
  <c r="D137" i="7"/>
  <c r="E137" i="7" s="1"/>
  <c r="D138" i="7"/>
  <c r="E138" i="7" s="1"/>
  <c r="D139" i="7"/>
  <c r="E139" i="7" s="1"/>
  <c r="D140" i="7"/>
  <c r="E140" i="7" s="1"/>
  <c r="D141" i="7"/>
  <c r="E141" i="7" s="1"/>
  <c r="D142" i="7"/>
  <c r="E142" i="7" s="1"/>
  <c r="D143" i="7"/>
  <c r="E143" i="7" s="1"/>
  <c r="D144" i="7"/>
  <c r="E144" i="7" s="1"/>
  <c r="D145" i="7"/>
  <c r="E145" i="7" s="1"/>
  <c r="D146" i="7"/>
  <c r="E146" i="7" s="1"/>
  <c r="D147" i="7"/>
  <c r="E147" i="7" s="1"/>
  <c r="D148" i="7"/>
  <c r="E148" i="7" s="1"/>
  <c r="D149" i="7"/>
  <c r="E149" i="7" s="1"/>
  <c r="D150" i="7"/>
  <c r="E150" i="7" s="1"/>
  <c r="D151" i="7"/>
  <c r="E151" i="7" s="1"/>
  <c r="D152" i="7"/>
  <c r="E152" i="7" s="1"/>
  <c r="D153" i="7"/>
  <c r="E153" i="7" s="1"/>
  <c r="D154" i="7"/>
  <c r="E154" i="7" s="1"/>
  <c r="D155" i="7"/>
  <c r="E155" i="7" s="1"/>
  <c r="D156" i="7"/>
  <c r="E156" i="7" s="1"/>
  <c r="D157" i="7"/>
  <c r="E157" i="7" s="1"/>
  <c r="D158" i="7"/>
  <c r="E158" i="7" s="1"/>
  <c r="D159" i="7"/>
  <c r="E159" i="7" s="1"/>
  <c r="D160" i="7"/>
  <c r="E160" i="7" s="1"/>
  <c r="D161" i="7"/>
  <c r="E161" i="7" s="1"/>
  <c r="D162" i="7"/>
  <c r="E162" i="7" s="1"/>
  <c r="D163" i="7"/>
  <c r="E163" i="7" s="1"/>
  <c r="D164" i="7"/>
  <c r="E164" i="7" s="1"/>
  <c r="D165" i="7"/>
  <c r="E165" i="7" s="1"/>
  <c r="D166" i="7"/>
  <c r="D167" i="7"/>
  <c r="E167" i="7" s="1"/>
  <c r="D168" i="7"/>
  <c r="E168" i="7" s="1"/>
  <c r="D169" i="7"/>
  <c r="E169" i="7" s="1"/>
  <c r="D170" i="7"/>
  <c r="E170" i="7" s="1"/>
  <c r="D171" i="7"/>
  <c r="E171" i="7" s="1"/>
  <c r="E132" i="7"/>
  <c r="E133"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K81" i="5" l="1"/>
  <c r="C81" i="5" s="1"/>
  <c r="K80" i="5"/>
  <c r="C80" i="5" s="1"/>
  <c r="K74" i="5"/>
  <c r="C74" i="5" s="1"/>
  <c r="K75" i="5"/>
  <c r="C75" i="5" s="1"/>
  <c r="E198" i="7"/>
  <c r="K107" i="5"/>
  <c r="C107" i="5" s="1"/>
  <c r="E197" i="7"/>
  <c r="K102" i="5"/>
  <c r="C102" i="5" s="1"/>
  <c r="E196" i="7"/>
  <c r="K97" i="5"/>
  <c r="C97" i="5" s="1"/>
  <c r="E195" i="7"/>
  <c r="E202" i="7"/>
  <c r="K132" i="5"/>
  <c r="C132" i="5" s="1"/>
  <c r="E201" i="7"/>
  <c r="K125" i="5"/>
  <c r="C125" i="5" s="1"/>
  <c r="E193" i="7"/>
  <c r="K73" i="5"/>
  <c r="C73" i="5" s="1"/>
  <c r="E200" i="7"/>
  <c r="K118" i="5"/>
  <c r="C118" i="5" s="1"/>
  <c r="E199" i="7"/>
  <c r="K113" i="5"/>
  <c r="C113" i="5" s="1"/>
  <c r="E166" i="7"/>
  <c r="K54" i="5"/>
  <c r="C54" i="5" s="1"/>
  <c r="D80" i="7"/>
  <c r="E80" i="7" s="1"/>
  <c r="D81" i="7"/>
  <c r="E81" i="7" s="1"/>
  <c r="D82" i="7"/>
  <c r="E82" i="7" s="1"/>
  <c r="D83" i="7"/>
  <c r="E83" i="7" s="1"/>
  <c r="D84" i="7"/>
  <c r="E84" i="7" s="1"/>
  <c r="D85" i="7"/>
  <c r="E85" i="7" s="1"/>
  <c r="D86" i="7"/>
  <c r="E86" i="7" s="1"/>
  <c r="D87" i="7"/>
  <c r="E87" i="7" s="1"/>
  <c r="D88" i="7"/>
  <c r="E88" i="7" s="1"/>
  <c r="D89" i="7"/>
  <c r="E89" i="7" s="1"/>
  <c r="D90" i="7"/>
  <c r="E90" i="7" s="1"/>
  <c r="D91" i="7"/>
  <c r="E91" i="7" s="1"/>
  <c r="D92" i="7"/>
  <c r="E92" i="7" s="1"/>
  <c r="D93" i="7"/>
  <c r="E93" i="7" s="1"/>
  <c r="D94" i="7"/>
  <c r="E94" i="7" s="1"/>
  <c r="D95" i="7"/>
  <c r="E95" i="7" s="1"/>
  <c r="D96" i="7"/>
  <c r="E96" i="7" s="1"/>
  <c r="D97" i="7"/>
  <c r="E97" i="7" s="1"/>
  <c r="D98" i="7"/>
  <c r="E98" i="7" s="1"/>
  <c r="D99" i="7"/>
  <c r="E99" i="7" s="1"/>
  <c r="D100" i="7"/>
  <c r="E100" i="7" s="1"/>
  <c r="D101" i="7"/>
  <c r="E101" i="7" s="1"/>
  <c r="D102" i="7"/>
  <c r="E102" i="7" s="1"/>
  <c r="D103" i="7"/>
  <c r="E103" i="7" s="1"/>
  <c r="D104" i="7"/>
  <c r="E104" i="7" s="1"/>
  <c r="D105" i="7"/>
  <c r="E105" i="7" s="1"/>
  <c r="D106" i="7"/>
  <c r="E106" i="7" s="1"/>
  <c r="D107" i="7"/>
  <c r="E107" i="7" s="1"/>
  <c r="D108" i="7"/>
  <c r="E108" i="7" s="1"/>
  <c r="D109" i="7"/>
  <c r="E109" i="7" s="1"/>
  <c r="D110" i="7"/>
  <c r="E110" i="7" s="1"/>
  <c r="D111" i="7"/>
  <c r="E111" i="7" s="1"/>
  <c r="D112" i="7"/>
  <c r="E112" i="7" s="1"/>
  <c r="D113" i="7"/>
  <c r="E113" i="7" s="1"/>
  <c r="D114" i="7"/>
  <c r="E114" i="7" s="1"/>
  <c r="D115" i="7"/>
  <c r="E115" i="7" s="1"/>
  <c r="D116" i="7"/>
  <c r="E116" i="7" s="1"/>
  <c r="D117" i="7"/>
  <c r="E117" i="7" s="1"/>
  <c r="D118" i="7"/>
  <c r="E118" i="7" s="1"/>
  <c r="D119" i="7"/>
  <c r="E119" i="7" s="1"/>
  <c r="D120" i="7"/>
  <c r="E120" i="7" s="1"/>
  <c r="D121" i="7"/>
  <c r="E121" i="7" s="1"/>
  <c r="D122" i="7"/>
  <c r="E122" i="7" s="1"/>
  <c r="D123" i="7"/>
  <c r="E123" i="7" s="1"/>
  <c r="D124" i="7"/>
  <c r="E124" i="7" s="1"/>
  <c r="D125" i="7"/>
  <c r="E125" i="7" s="1"/>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I12" i="3"/>
  <c r="A17" i="8"/>
  <c r="A18" i="8"/>
  <c r="A19" i="8"/>
  <c r="A20" i="8"/>
  <c r="A16" i="8"/>
  <c r="A6" i="5"/>
  <c r="K53" i="5"/>
  <c r="C53" i="5" s="1"/>
  <c r="L53" i="5"/>
  <c r="K12" i="5"/>
  <c r="C12" i="5" s="1"/>
  <c r="L9" i="5"/>
  <c r="L51" i="5"/>
  <c r="L10" i="5"/>
  <c r="L52" i="5"/>
  <c r="L11" i="5"/>
  <c r="L12" i="5"/>
  <c r="L13" i="5"/>
  <c r="L14" i="5"/>
  <c r="L15" i="5"/>
  <c r="L16" i="5"/>
  <c r="L17" i="5"/>
  <c r="L18" i="5"/>
  <c r="L20" i="5"/>
  <c r="L21" i="5"/>
  <c r="L22" i="5"/>
  <c r="L23" i="5"/>
  <c r="L25" i="5"/>
  <c r="L33" i="5"/>
  <c r="L34" i="5"/>
  <c r="L35" i="5"/>
  <c r="L36" i="5"/>
  <c r="L40" i="5"/>
  <c r="L41" i="5"/>
  <c r="L42" i="5"/>
  <c r="L43" i="5"/>
  <c r="L44" i="5"/>
  <c r="L45" i="5"/>
  <c r="L46" i="5"/>
  <c r="L47" i="5"/>
  <c r="L48" i="5"/>
  <c r="L49" i="5"/>
  <c r="L50" i="5"/>
  <c r="C10" i="6"/>
  <c r="B10" i="6"/>
  <c r="A11" i="8"/>
  <c r="A12" i="8"/>
  <c r="D2" i="7"/>
  <c r="E2" i="7" s="1"/>
  <c r="D3" i="7"/>
  <c r="E3" i="7" s="1"/>
  <c r="D4" i="7"/>
  <c r="E4" i="7" s="1"/>
  <c r="D5" i="7"/>
  <c r="E5" i="7" s="1"/>
  <c r="D6" i="7"/>
  <c r="E6" i="7" s="1"/>
  <c r="D7" i="7"/>
  <c r="E7" i="7" s="1"/>
  <c r="D8" i="7"/>
  <c r="E8" i="7" s="1"/>
  <c r="D9" i="7"/>
  <c r="E9" i="7" s="1"/>
  <c r="D10" i="7"/>
  <c r="E10" i="7" s="1"/>
  <c r="D11" i="7"/>
  <c r="E11" i="7" s="1"/>
  <c r="D12" i="7"/>
  <c r="E12" i="7" s="1"/>
  <c r="D13" i="7"/>
  <c r="E13" i="7" s="1"/>
  <c r="D14" i="7"/>
  <c r="E14" i="7" s="1"/>
  <c r="D15" i="7"/>
  <c r="E15" i="7" s="1"/>
  <c r="D16" i="7"/>
  <c r="E16" i="7" s="1"/>
  <c r="D17" i="7"/>
  <c r="E17" i="7" s="1"/>
  <c r="D18" i="7"/>
  <c r="E18" i="7" s="1"/>
  <c r="D19" i="7"/>
  <c r="E19" i="7" s="1"/>
  <c r="D20" i="7"/>
  <c r="E20" i="7" s="1"/>
  <c r="D21" i="7"/>
  <c r="E21" i="7" s="1"/>
  <c r="D22" i="7"/>
  <c r="E22" i="7" s="1"/>
  <c r="D23" i="7"/>
  <c r="E23" i="7" s="1"/>
  <c r="D24" i="7"/>
  <c r="E24" i="7" s="1"/>
  <c r="D25" i="7"/>
  <c r="E25" i="7" s="1"/>
  <c r="D26" i="7"/>
  <c r="E26" i="7" s="1"/>
  <c r="D27" i="7"/>
  <c r="E27" i="7" s="1"/>
  <c r="D28" i="7"/>
  <c r="E28" i="7" s="1"/>
  <c r="D29" i="7"/>
  <c r="E29" i="7" s="1"/>
  <c r="D30" i="7"/>
  <c r="E30" i="7" s="1"/>
  <c r="D31" i="7"/>
  <c r="E31" i="7" s="1"/>
  <c r="D32" i="7"/>
  <c r="E32" i="7" s="1"/>
  <c r="D33" i="7"/>
  <c r="E33" i="7" s="1"/>
  <c r="D34" i="7"/>
  <c r="E34" i="7" s="1"/>
  <c r="D35" i="7"/>
  <c r="E35" i="7" s="1"/>
  <c r="D36" i="7"/>
  <c r="E36" i="7" s="1"/>
  <c r="D37" i="7"/>
  <c r="E37" i="7" s="1"/>
  <c r="D38" i="7"/>
  <c r="E38" i="7" s="1"/>
  <c r="D39" i="7"/>
  <c r="E39" i="7" s="1"/>
  <c r="D40" i="7"/>
  <c r="E40" i="7" s="1"/>
  <c r="D41" i="7"/>
  <c r="E41" i="7" s="1"/>
  <c r="D42" i="7"/>
  <c r="E42" i="7" s="1"/>
  <c r="D43" i="7"/>
  <c r="E43" i="7" s="1"/>
  <c r="D44" i="7"/>
  <c r="E44" i="7" s="1"/>
  <c r="D45" i="7"/>
  <c r="E45" i="7" s="1"/>
  <c r="D46" i="7"/>
  <c r="E46" i="7" s="1"/>
  <c r="D47" i="7"/>
  <c r="E47" i="7" s="1"/>
  <c r="D48" i="7"/>
  <c r="E48" i="7" s="1"/>
  <c r="D49" i="7"/>
  <c r="E49" i="7" s="1"/>
  <c r="D50" i="7"/>
  <c r="E50" i="7" s="1"/>
  <c r="D51" i="7"/>
  <c r="E51" i="7" s="1"/>
  <c r="D52" i="7"/>
  <c r="E52" i="7" s="1"/>
  <c r="D53" i="7"/>
  <c r="E53" i="7" s="1"/>
  <c r="D54" i="7"/>
  <c r="E54" i="7" s="1"/>
  <c r="D55" i="7"/>
  <c r="E55" i="7" s="1"/>
  <c r="D56" i="7"/>
  <c r="E56" i="7" s="1"/>
  <c r="D57" i="7"/>
  <c r="E57" i="7" s="1"/>
  <c r="D58" i="7"/>
  <c r="E58" i="7" s="1"/>
  <c r="D59" i="7"/>
  <c r="E59" i="7" s="1"/>
  <c r="D60" i="7"/>
  <c r="E60" i="7" s="1"/>
  <c r="D61" i="7"/>
  <c r="E61" i="7" s="1"/>
  <c r="D62" i="7"/>
  <c r="E62" i="7" s="1"/>
  <c r="D63" i="7"/>
  <c r="E63" i="7" s="1"/>
  <c r="D64" i="7"/>
  <c r="E64" i="7" s="1"/>
  <c r="D65" i="7"/>
  <c r="E65" i="7" s="1"/>
  <c r="D66" i="7"/>
  <c r="E66" i="7" s="1"/>
  <c r="D67" i="7"/>
  <c r="E67" i="7" s="1"/>
  <c r="D68" i="7"/>
  <c r="E68" i="7" s="1"/>
  <c r="D69" i="7"/>
  <c r="E69" i="7" s="1"/>
  <c r="D70" i="7"/>
  <c r="E70" i="7" s="1"/>
  <c r="D71" i="7"/>
  <c r="E71" i="7" s="1"/>
  <c r="D72" i="7"/>
  <c r="E72" i="7" s="1"/>
  <c r="D73" i="7"/>
  <c r="E73" i="7" s="1"/>
  <c r="D74" i="7"/>
  <c r="E74" i="7" s="1"/>
  <c r="D75" i="7"/>
  <c r="E75" i="7" s="1"/>
  <c r="D76" i="7"/>
  <c r="E76" i="7" s="1"/>
  <c r="D77" i="7"/>
  <c r="E77" i="7" s="1"/>
  <c r="D78" i="7"/>
  <c r="E78" i="7" s="1"/>
  <c r="D79" i="7"/>
  <c r="E79" i="7" s="1"/>
  <c r="F36" i="7"/>
  <c r="D36" i="3"/>
  <c r="F2"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K10" i="5"/>
  <c r="C10" i="5" s="1"/>
  <c r="K45" i="5"/>
  <c r="C45" i="5" s="1"/>
  <c r="K44" i="5"/>
  <c r="C44" i="5" s="1"/>
  <c r="K43" i="5"/>
  <c r="C43" i="5" s="1"/>
  <c r="K42" i="5"/>
  <c r="C42" i="5" s="1"/>
  <c r="K41" i="5"/>
  <c r="C41" i="5" s="1"/>
  <c r="K40" i="5"/>
  <c r="C40" i="5" s="1"/>
  <c r="K36" i="5"/>
  <c r="C36" i="5" s="1"/>
  <c r="K35" i="5"/>
  <c r="C35" i="5" s="1"/>
  <c r="K34" i="5"/>
  <c r="C34" i="5" s="1"/>
  <c r="K33" i="5"/>
  <c r="C33" i="5" s="1"/>
  <c r="K25" i="5"/>
  <c r="C25" i="5" s="1"/>
  <c r="K23" i="5"/>
  <c r="C23" i="5" s="1"/>
  <c r="K22" i="5"/>
  <c r="C22" i="5" s="1"/>
  <c r="K21" i="5"/>
  <c r="C21" i="5" s="1"/>
  <c r="K20" i="5"/>
  <c r="C20" i="5" s="1"/>
  <c r="K18" i="5"/>
  <c r="C18" i="5" s="1"/>
  <c r="K17" i="5"/>
  <c r="C17" i="5" s="1"/>
  <c r="K16" i="5"/>
  <c r="C16" i="5" s="1"/>
  <c r="K15" i="5"/>
  <c r="C15" i="5" s="1"/>
  <c r="K14" i="5"/>
  <c r="C14" i="5" s="1"/>
  <c r="K13" i="5"/>
  <c r="C13" i="5" s="1"/>
  <c r="K11" i="5"/>
  <c r="C11" i="5" s="1"/>
  <c r="K9" i="5"/>
  <c r="C9" i="5" s="1"/>
  <c r="K51" i="5"/>
  <c r="C51" i="5" s="1"/>
  <c r="K52" i="5"/>
  <c r="C52" i="5" s="1"/>
  <c r="K50" i="5"/>
  <c r="C50" i="5" s="1"/>
  <c r="K49" i="5"/>
  <c r="C49" i="5" s="1"/>
  <c r="K48" i="5"/>
  <c r="C48" i="5" s="1"/>
  <c r="K47" i="5"/>
  <c r="C47" i="5" s="1"/>
  <c r="K46" i="5"/>
  <c r="C46" i="5" s="1"/>
  <c r="D31" i="3"/>
  <c r="J5" i="3"/>
  <c r="J4" i="3"/>
  <c r="D29" i="3"/>
  <c r="A15" i="6"/>
  <c r="B6" i="4"/>
  <c r="C6" i="8"/>
  <c r="E6" i="8"/>
  <c r="A7" i="6"/>
  <c r="D6" i="5"/>
  <c r="A6" i="4"/>
  <c r="A6" i="3"/>
  <c r="A69" i="5" l="1"/>
  <c r="A76" i="5"/>
  <c r="A80" i="5"/>
  <c r="A75" i="5"/>
  <c r="A74" i="5"/>
  <c r="A77" i="5"/>
  <c r="A86" i="5"/>
  <c r="A78" i="5"/>
  <c r="A82" i="5"/>
  <c r="A79" i="5"/>
  <c r="A81" i="5"/>
  <c r="A131" i="5"/>
  <c r="A129" i="5"/>
  <c r="A124" i="5"/>
  <c r="A116" i="5"/>
  <c r="A108" i="5"/>
  <c r="A102" i="5"/>
  <c r="A96" i="5"/>
  <c r="A91" i="5"/>
  <c r="A88" i="5"/>
  <c r="A84" i="5"/>
  <c r="A70" i="5"/>
  <c r="A106" i="5"/>
  <c r="A73" i="5"/>
  <c r="A94" i="5"/>
  <c r="A120" i="5"/>
  <c r="A118" i="5"/>
  <c r="A103" i="5"/>
  <c r="A98" i="5"/>
  <c r="A92" i="5"/>
  <c r="A85" i="5"/>
  <c r="A65" i="5"/>
  <c r="A115" i="5"/>
  <c r="A107" i="5"/>
  <c r="A83" i="5"/>
  <c r="A130" i="5"/>
  <c r="A109" i="5"/>
  <c r="A110" i="5"/>
  <c r="A122" i="5"/>
  <c r="A132" i="5"/>
  <c r="A126" i="5"/>
  <c r="A113" i="5"/>
  <c r="A111" i="5"/>
  <c r="A104" i="5"/>
  <c r="A68" i="5"/>
  <c r="A125" i="5"/>
  <c r="A119" i="5"/>
  <c r="A117" i="5"/>
  <c r="A112" i="5"/>
  <c r="A114" i="5"/>
  <c r="A90" i="5"/>
  <c r="A121" i="5"/>
  <c r="A128" i="5"/>
  <c r="A123" i="5"/>
  <c r="A105" i="5"/>
  <c r="A100" i="5"/>
  <c r="A95" i="5"/>
  <c r="A87" i="5"/>
  <c r="A63" i="5"/>
  <c r="A97" i="5"/>
  <c r="A89" i="5"/>
  <c r="A99" i="5"/>
  <c r="A93" i="5"/>
  <c r="A66" i="5"/>
  <c r="A127" i="5"/>
  <c r="A101" i="5"/>
  <c r="A71" i="5"/>
  <c r="A72" i="5"/>
  <c r="A59" i="5"/>
  <c r="A57" i="5"/>
  <c r="A61" i="5"/>
  <c r="A58" i="5"/>
  <c r="A56" i="5"/>
  <c r="A62" i="5"/>
  <c r="A54" i="5"/>
  <c r="A64" i="5"/>
  <c r="A60" i="5"/>
  <c r="A55" i="5"/>
  <c r="A67" i="5"/>
  <c r="A39" i="5"/>
  <c r="A38" i="5"/>
  <c r="A37" i="5"/>
  <c r="A20" i="5"/>
  <c r="A31" i="5"/>
  <c r="A47" i="5"/>
  <c r="A51" i="5"/>
  <c r="A30" i="5"/>
  <c r="A33" i="5"/>
  <c r="A27" i="5"/>
  <c r="A28" i="5"/>
  <c r="A26" i="5"/>
  <c r="A32" i="5"/>
  <c r="A29" i="5"/>
  <c r="A12" i="5"/>
  <c r="B18" i="8"/>
  <c r="A19" i="5"/>
  <c r="A24" i="5"/>
  <c r="K5" i="3"/>
  <c r="A36" i="5"/>
  <c r="B12" i="8"/>
  <c r="A25" i="5"/>
  <c r="K4" i="3"/>
  <c r="D27" i="3"/>
  <c r="K3" i="3"/>
  <c r="D34" i="3"/>
  <c r="B13" i="6"/>
  <c r="B19" i="8"/>
  <c r="A9" i="5"/>
  <c r="A13" i="5"/>
  <c r="A16" i="5"/>
  <c r="A21" i="5"/>
  <c r="A40" i="5"/>
  <c r="A44" i="5"/>
  <c r="A48" i="5"/>
  <c r="B16" i="8"/>
  <c r="B20" i="8"/>
  <c r="A10" i="5"/>
  <c r="A17" i="5"/>
  <c r="A22" i="5"/>
  <c r="A34" i="5"/>
  <c r="A41" i="5"/>
  <c r="A45" i="5"/>
  <c r="A49" i="5"/>
  <c r="A52" i="5"/>
  <c r="B17" i="8"/>
  <c r="B11" i="8"/>
  <c r="A11" i="5"/>
  <c r="A14" i="5"/>
  <c r="A18" i="5"/>
  <c r="A23" i="5"/>
  <c r="A35" i="5"/>
  <c r="A42" i="5"/>
  <c r="A46" i="5"/>
  <c r="A50" i="5"/>
  <c r="A53" i="5"/>
  <c r="A43" i="5"/>
  <c r="A15" i="5"/>
  <c r="J3" i="3" l="1"/>
  <c r="D25" i="3"/>
  <c r="F12" i="6"/>
  <c r="F15" i="6"/>
  <c r="E15" i="6"/>
  <c r="E12" i="6"/>
  <c r="F236" i="6" l="1"/>
  <c r="F238" i="6"/>
  <c r="F234" i="6"/>
  <c r="C239" i="6"/>
  <c r="A239" i="6"/>
  <c r="F235" i="6"/>
  <c r="B239" i="6"/>
  <c r="F237" i="6"/>
  <c r="F239" i="6"/>
  <c r="F226" i="6"/>
  <c r="C227" i="6"/>
  <c r="F225" i="6"/>
  <c r="B230" i="6"/>
  <c r="A228" i="6"/>
  <c r="C228" i="6"/>
  <c r="B227" i="6"/>
  <c r="A229" i="6"/>
  <c r="C229" i="6"/>
  <c r="B228" i="6"/>
  <c r="A230" i="6"/>
  <c r="B229" i="6"/>
  <c r="A227" i="6"/>
  <c r="C230" i="6"/>
  <c r="F228" i="6"/>
  <c r="F227" i="6"/>
  <c r="F230" i="6"/>
  <c r="F229" i="6"/>
  <c r="F123" i="6"/>
  <c r="G123" i="6" s="1"/>
  <c r="F127" i="6"/>
  <c r="G127" i="6" s="1"/>
  <c r="F131" i="6"/>
  <c r="G131" i="6" s="1"/>
  <c r="F135" i="6"/>
  <c r="G135" i="6" s="1"/>
  <c r="F139" i="6"/>
  <c r="G139" i="6" s="1"/>
  <c r="F143" i="6"/>
  <c r="G143" i="6" s="1"/>
  <c r="F147" i="6"/>
  <c r="G147" i="6" s="1"/>
  <c r="F151" i="6"/>
  <c r="G151" i="6" s="1"/>
  <c r="B151" i="6" s="1"/>
  <c r="C197" i="6"/>
  <c r="C201" i="6"/>
  <c r="F122" i="6"/>
  <c r="G122" i="6" s="1"/>
  <c r="F126" i="6"/>
  <c r="G126" i="6" s="1"/>
  <c r="F128" i="6"/>
  <c r="G128" i="6" s="1"/>
  <c r="F130" i="6"/>
  <c r="G130" i="6" s="1"/>
  <c r="F137" i="6"/>
  <c r="G137" i="6" s="1"/>
  <c r="F144" i="6"/>
  <c r="G144" i="6" s="1"/>
  <c r="F146" i="6"/>
  <c r="G146" i="6" s="1"/>
  <c r="C198" i="6"/>
  <c r="C203" i="6"/>
  <c r="C207" i="6"/>
  <c r="C211" i="6"/>
  <c r="C215" i="6"/>
  <c r="C219" i="6"/>
  <c r="B195" i="6"/>
  <c r="B199" i="6"/>
  <c r="B203" i="6"/>
  <c r="B207" i="6"/>
  <c r="B211" i="6"/>
  <c r="B215" i="6"/>
  <c r="B219" i="6"/>
  <c r="A195" i="6"/>
  <c r="A199" i="6"/>
  <c r="A203" i="6"/>
  <c r="A207" i="6"/>
  <c r="F125" i="6"/>
  <c r="G125" i="6" s="1"/>
  <c r="F129" i="6"/>
  <c r="G129" i="6" s="1"/>
  <c r="F136" i="6"/>
  <c r="G136" i="6" s="1"/>
  <c r="F138" i="6"/>
  <c r="G138" i="6" s="1"/>
  <c r="F145" i="6"/>
  <c r="G145" i="6" s="1"/>
  <c r="C195" i="6"/>
  <c r="C200" i="6"/>
  <c r="C205" i="6"/>
  <c r="C209" i="6"/>
  <c r="C213" i="6"/>
  <c r="C217" i="6"/>
  <c r="C221" i="6"/>
  <c r="B197" i="6"/>
  <c r="B201" i="6"/>
  <c r="B205" i="6"/>
  <c r="B209" i="6"/>
  <c r="B213" i="6"/>
  <c r="B217" i="6"/>
  <c r="B221" i="6"/>
  <c r="A197" i="6"/>
  <c r="A201" i="6"/>
  <c r="A205" i="6"/>
  <c r="F124" i="6"/>
  <c r="G124" i="6" s="1"/>
  <c r="F132" i="6"/>
  <c r="G132" i="6" s="1"/>
  <c r="F150" i="6"/>
  <c r="G150" i="6" s="1"/>
  <c r="C199" i="6"/>
  <c r="C208" i="6"/>
  <c r="C216" i="6"/>
  <c r="B196" i="6"/>
  <c r="B204" i="6"/>
  <c r="B212" i="6"/>
  <c r="B220" i="6"/>
  <c r="A200" i="6"/>
  <c r="A208" i="6"/>
  <c r="A212" i="6"/>
  <c r="A216" i="6"/>
  <c r="A220" i="6"/>
  <c r="F133" i="6"/>
  <c r="G133" i="6" s="1"/>
  <c r="F140" i="6"/>
  <c r="G140" i="6" s="1"/>
  <c r="C202" i="6"/>
  <c r="C210" i="6"/>
  <c r="C218" i="6"/>
  <c r="B198" i="6"/>
  <c r="B206" i="6"/>
  <c r="B214" i="6"/>
  <c r="A194" i="6"/>
  <c r="A202" i="6"/>
  <c r="A209" i="6"/>
  <c r="A213" i="6"/>
  <c r="A217" i="6"/>
  <c r="A221" i="6"/>
  <c r="F134" i="6"/>
  <c r="G134" i="6" s="1"/>
  <c r="F141" i="6"/>
  <c r="G141" i="6" s="1"/>
  <c r="F148" i="6"/>
  <c r="G148" i="6" s="1"/>
  <c r="C194" i="6"/>
  <c r="C204" i="6"/>
  <c r="C212" i="6"/>
  <c r="C220" i="6"/>
  <c r="B200" i="6"/>
  <c r="F149" i="6"/>
  <c r="G149" i="6" s="1"/>
  <c r="B210" i="6"/>
  <c r="A206" i="6"/>
  <c r="A215" i="6"/>
  <c r="C196" i="6"/>
  <c r="B194" i="6"/>
  <c r="B216" i="6"/>
  <c r="A196" i="6"/>
  <c r="A210" i="6"/>
  <c r="A218" i="6"/>
  <c r="F142" i="6"/>
  <c r="G142" i="6" s="1"/>
  <c r="C206" i="6"/>
  <c r="B202" i="6"/>
  <c r="B218" i="6"/>
  <c r="A198" i="6"/>
  <c r="A211" i="6"/>
  <c r="A219" i="6"/>
  <c r="A214" i="6"/>
  <c r="B208" i="6"/>
  <c r="C214" i="6"/>
  <c r="A204" i="6"/>
  <c r="F152" i="6"/>
  <c r="G152" i="6" s="1"/>
  <c r="F157" i="6"/>
  <c r="G157" i="6" s="1"/>
  <c r="F160" i="6"/>
  <c r="G160" i="6" s="1"/>
  <c r="F165" i="6"/>
  <c r="G165" i="6" s="1"/>
  <c r="F168" i="6"/>
  <c r="G168" i="6" s="1"/>
  <c r="F173" i="6"/>
  <c r="G173" i="6" s="1"/>
  <c r="F176" i="6"/>
  <c r="G176" i="6" s="1"/>
  <c r="F155" i="6"/>
  <c r="G155" i="6" s="1"/>
  <c r="F158" i="6"/>
  <c r="G158" i="6" s="1"/>
  <c r="F163" i="6"/>
  <c r="G163" i="6" s="1"/>
  <c r="F166" i="6"/>
  <c r="G166" i="6" s="1"/>
  <c r="F171" i="6"/>
  <c r="G171" i="6" s="1"/>
  <c r="F174" i="6"/>
  <c r="G174" i="6" s="1"/>
  <c r="F179" i="6"/>
  <c r="G179" i="6" s="1"/>
  <c r="F181" i="6"/>
  <c r="G181" i="6" s="1"/>
  <c r="F183" i="6"/>
  <c r="G183" i="6" s="1"/>
  <c r="F185" i="6"/>
  <c r="G185" i="6" s="1"/>
  <c r="F187" i="6"/>
  <c r="G187" i="6" s="1"/>
  <c r="F189" i="6"/>
  <c r="G189" i="6" s="1"/>
  <c r="F191" i="6"/>
  <c r="G191" i="6" s="1"/>
  <c r="F193" i="6"/>
  <c r="G193" i="6" s="1"/>
  <c r="F195" i="6"/>
  <c r="G195" i="6" s="1"/>
  <c r="F197" i="6"/>
  <c r="G197" i="6" s="1"/>
  <c r="F199" i="6"/>
  <c r="G199" i="6" s="1"/>
  <c r="F201" i="6"/>
  <c r="G201" i="6" s="1"/>
  <c r="F203" i="6"/>
  <c r="G203" i="6" s="1"/>
  <c r="F205" i="6"/>
  <c r="G205" i="6" s="1"/>
  <c r="F207" i="6"/>
  <c r="G207" i="6" s="1"/>
  <c r="F209" i="6"/>
  <c r="G209" i="6" s="1"/>
  <c r="F211" i="6"/>
  <c r="G211" i="6" s="1"/>
  <c r="F213" i="6"/>
  <c r="G213" i="6" s="1"/>
  <c r="F215" i="6"/>
  <c r="G215" i="6" s="1"/>
  <c r="F217" i="6"/>
  <c r="G217" i="6" s="1"/>
  <c r="F219" i="6"/>
  <c r="G219" i="6" s="1"/>
  <c r="F221" i="6"/>
  <c r="G221" i="6" s="1"/>
  <c r="F153" i="6"/>
  <c r="G153" i="6" s="1"/>
  <c r="F156" i="6"/>
  <c r="G156" i="6" s="1"/>
  <c r="F161" i="6"/>
  <c r="G161" i="6" s="1"/>
  <c r="F164" i="6"/>
  <c r="G164" i="6" s="1"/>
  <c r="F169" i="6"/>
  <c r="G169" i="6" s="1"/>
  <c r="F172" i="6"/>
  <c r="G172" i="6" s="1"/>
  <c r="F177" i="6"/>
  <c r="G177" i="6" s="1"/>
  <c r="F154" i="6"/>
  <c r="G154" i="6" s="1"/>
  <c r="F159" i="6"/>
  <c r="G159" i="6" s="1"/>
  <c r="F162" i="6"/>
  <c r="G162" i="6" s="1"/>
  <c r="F167" i="6"/>
  <c r="G167" i="6" s="1"/>
  <c r="F170" i="6"/>
  <c r="G170" i="6" s="1"/>
  <c r="F175" i="6"/>
  <c r="G175" i="6" s="1"/>
  <c r="F178" i="6"/>
  <c r="G178" i="6" s="1"/>
  <c r="F180" i="6"/>
  <c r="G180" i="6" s="1"/>
  <c r="F182" i="6"/>
  <c r="G182" i="6" s="1"/>
  <c r="F184" i="6"/>
  <c r="G184" i="6" s="1"/>
  <c r="F186" i="6"/>
  <c r="G186" i="6" s="1"/>
  <c r="F188" i="6"/>
  <c r="G188" i="6" s="1"/>
  <c r="F190" i="6"/>
  <c r="G190" i="6" s="1"/>
  <c r="F192" i="6"/>
  <c r="G192" i="6" s="1"/>
  <c r="F194" i="6"/>
  <c r="G194" i="6" s="1"/>
  <c r="F196" i="6"/>
  <c r="G196" i="6" s="1"/>
  <c r="F198" i="6"/>
  <c r="G198" i="6" s="1"/>
  <c r="F200" i="6"/>
  <c r="G200" i="6" s="1"/>
  <c r="F202" i="6"/>
  <c r="G202" i="6" s="1"/>
  <c r="F204" i="6"/>
  <c r="G204" i="6" s="1"/>
  <c r="F206" i="6"/>
  <c r="G206" i="6" s="1"/>
  <c r="F208" i="6"/>
  <c r="G208" i="6" s="1"/>
  <c r="F210" i="6"/>
  <c r="G210" i="6" s="1"/>
  <c r="F212" i="6"/>
  <c r="G212" i="6" s="1"/>
  <c r="F214" i="6"/>
  <c r="G214" i="6" s="1"/>
  <c r="F216" i="6"/>
  <c r="G216" i="6" s="1"/>
  <c r="F218" i="6"/>
  <c r="G218" i="6" s="1"/>
  <c r="F220" i="6"/>
  <c r="G220" i="6" s="1"/>
  <c r="F22" i="6"/>
  <c r="G22" i="6" s="1"/>
  <c r="F26" i="6"/>
  <c r="G26" i="6" s="1"/>
  <c r="F30" i="6"/>
  <c r="G30" i="6" s="1"/>
  <c r="F34" i="6"/>
  <c r="G34" i="6" s="1"/>
  <c r="F38" i="6"/>
  <c r="G38" i="6" s="1"/>
  <c r="F42" i="6"/>
  <c r="G42" i="6" s="1"/>
  <c r="F46" i="6"/>
  <c r="G46" i="6" s="1"/>
  <c r="F50" i="6"/>
  <c r="G50" i="6" s="1"/>
  <c r="C102" i="6"/>
  <c r="C106" i="6"/>
  <c r="F21" i="6"/>
  <c r="G21" i="6" s="1"/>
  <c r="F25" i="6"/>
  <c r="G25" i="6" s="1"/>
  <c r="F29" i="6"/>
  <c r="G29" i="6" s="1"/>
  <c r="F33" i="6"/>
  <c r="G33" i="6" s="1"/>
  <c r="F37" i="6"/>
  <c r="G37" i="6" s="1"/>
  <c r="F41" i="6"/>
  <c r="G41" i="6" s="1"/>
  <c r="F45" i="6"/>
  <c r="G45" i="6" s="1"/>
  <c r="F49" i="6"/>
  <c r="G49" i="6" s="1"/>
  <c r="F53" i="6"/>
  <c r="G53" i="6" s="1"/>
  <c r="C103" i="6"/>
  <c r="C107" i="6"/>
  <c r="C111" i="6"/>
  <c r="C115" i="6"/>
  <c r="F19" i="6"/>
  <c r="G19" i="6" s="1"/>
  <c r="F27" i="6"/>
  <c r="G27" i="6" s="1"/>
  <c r="F35" i="6"/>
  <c r="G35" i="6" s="1"/>
  <c r="F43" i="6"/>
  <c r="G43" i="6" s="1"/>
  <c r="F51" i="6"/>
  <c r="G51" i="6" s="1"/>
  <c r="C101" i="6"/>
  <c r="C109" i="6"/>
  <c r="C114" i="6"/>
  <c r="B101" i="6"/>
  <c r="B105" i="6"/>
  <c r="B109" i="6"/>
  <c r="B113" i="6"/>
  <c r="B117" i="6"/>
  <c r="A101" i="6"/>
  <c r="A105" i="6"/>
  <c r="A109" i="6"/>
  <c r="A113" i="6"/>
  <c r="A117" i="6"/>
  <c r="F20" i="6"/>
  <c r="G20" i="6" s="1"/>
  <c r="F28" i="6"/>
  <c r="G28" i="6" s="1"/>
  <c r="F36" i="6"/>
  <c r="G36" i="6" s="1"/>
  <c r="F44" i="6"/>
  <c r="G44" i="6" s="1"/>
  <c r="F52" i="6"/>
  <c r="G52" i="6" s="1"/>
  <c r="C104" i="6"/>
  <c r="C110" i="6"/>
  <c r="C116" i="6"/>
  <c r="B102" i="6"/>
  <c r="B106" i="6"/>
  <c r="B110" i="6"/>
  <c r="B114" i="6"/>
  <c r="B118" i="6"/>
  <c r="A102" i="6"/>
  <c r="A106" i="6"/>
  <c r="A110" i="6"/>
  <c r="A114" i="6"/>
  <c r="A118" i="6"/>
  <c r="F23" i="6"/>
  <c r="G23" i="6" s="1"/>
  <c r="F31" i="6"/>
  <c r="G31" i="6" s="1"/>
  <c r="F39" i="6"/>
  <c r="G39" i="6" s="1"/>
  <c r="F47" i="6"/>
  <c r="G47" i="6" s="1"/>
  <c r="C105" i="6"/>
  <c r="C112" i="6"/>
  <c r="C117" i="6"/>
  <c r="B103" i="6"/>
  <c r="B107" i="6"/>
  <c r="B111" i="6"/>
  <c r="B115" i="6"/>
  <c r="A103" i="6"/>
  <c r="A107" i="6"/>
  <c r="A111" i="6"/>
  <c r="A115" i="6"/>
  <c r="F48" i="6"/>
  <c r="G48" i="6" s="1"/>
  <c r="C100" i="6"/>
  <c r="B112" i="6"/>
  <c r="A108" i="6"/>
  <c r="F40" i="6"/>
  <c r="G40" i="6" s="1"/>
  <c r="C108" i="6"/>
  <c r="B100" i="6"/>
  <c r="B116" i="6"/>
  <c r="A112" i="6"/>
  <c r="F32" i="6"/>
  <c r="G32" i="6" s="1"/>
  <c r="C113" i="6"/>
  <c r="B104" i="6"/>
  <c r="A100" i="6"/>
  <c r="A116" i="6"/>
  <c r="F24" i="6"/>
  <c r="G24" i="6" s="1"/>
  <c r="A104" i="6"/>
  <c r="C118" i="6"/>
  <c r="B108" i="6"/>
  <c r="F56" i="6"/>
  <c r="G56" i="6" s="1"/>
  <c r="F60" i="6"/>
  <c r="G60" i="6" s="1"/>
  <c r="F64" i="6"/>
  <c r="G64" i="6" s="1"/>
  <c r="F68" i="6"/>
  <c r="G68" i="6" s="1"/>
  <c r="A68" i="6" s="1"/>
  <c r="F72" i="6"/>
  <c r="G72" i="6" s="1"/>
  <c r="F76" i="6"/>
  <c r="G76" i="6" s="1"/>
  <c r="F80" i="6"/>
  <c r="G80" i="6" s="1"/>
  <c r="F84" i="6"/>
  <c r="G84" i="6" s="1"/>
  <c r="F88" i="6"/>
  <c r="G88" i="6" s="1"/>
  <c r="F92" i="6"/>
  <c r="G92" i="6" s="1"/>
  <c r="F96" i="6"/>
  <c r="G96" i="6" s="1"/>
  <c r="F100" i="6"/>
  <c r="G100" i="6" s="1"/>
  <c r="F104" i="6"/>
  <c r="G104" i="6" s="1"/>
  <c r="F108" i="6"/>
  <c r="G108" i="6" s="1"/>
  <c r="F112" i="6"/>
  <c r="G112" i="6" s="1"/>
  <c r="F116" i="6"/>
  <c r="G116" i="6" s="1"/>
  <c r="F57" i="6"/>
  <c r="G57" i="6" s="1"/>
  <c r="F61" i="6"/>
  <c r="G61" i="6" s="1"/>
  <c r="F65" i="6"/>
  <c r="G65" i="6" s="1"/>
  <c r="F69" i="6"/>
  <c r="G69" i="6" s="1"/>
  <c r="F73" i="6"/>
  <c r="G73" i="6" s="1"/>
  <c r="F77" i="6"/>
  <c r="G77" i="6" s="1"/>
  <c r="F81" i="6"/>
  <c r="G81" i="6" s="1"/>
  <c r="F85" i="6"/>
  <c r="G85" i="6" s="1"/>
  <c r="F89" i="6"/>
  <c r="G89" i="6" s="1"/>
  <c r="F93" i="6"/>
  <c r="G93" i="6" s="1"/>
  <c r="F97" i="6"/>
  <c r="G97" i="6" s="1"/>
  <c r="F101" i="6"/>
  <c r="G101" i="6" s="1"/>
  <c r="F105" i="6"/>
  <c r="G105" i="6" s="1"/>
  <c r="F109" i="6"/>
  <c r="G109" i="6" s="1"/>
  <c r="F113" i="6"/>
  <c r="G113" i="6" s="1"/>
  <c r="F117" i="6"/>
  <c r="G117" i="6" s="1"/>
  <c r="F54" i="6"/>
  <c r="G54" i="6" s="1"/>
  <c r="F58" i="6"/>
  <c r="G58" i="6" s="1"/>
  <c r="F62" i="6"/>
  <c r="G62" i="6" s="1"/>
  <c r="F66" i="6"/>
  <c r="G66" i="6" s="1"/>
  <c r="F70" i="6"/>
  <c r="G70" i="6" s="1"/>
  <c r="F74" i="6"/>
  <c r="G74" i="6" s="1"/>
  <c r="F78" i="6"/>
  <c r="G78" i="6" s="1"/>
  <c r="F82" i="6"/>
  <c r="G82" i="6" s="1"/>
  <c r="F86" i="6"/>
  <c r="G86" i="6" s="1"/>
  <c r="F90" i="6"/>
  <c r="G90" i="6" s="1"/>
  <c r="F94" i="6"/>
  <c r="G94" i="6" s="1"/>
  <c r="F98" i="6"/>
  <c r="G98" i="6" s="1"/>
  <c r="F102" i="6"/>
  <c r="G102" i="6" s="1"/>
  <c r="F106" i="6"/>
  <c r="G106" i="6" s="1"/>
  <c r="F110" i="6"/>
  <c r="G110" i="6" s="1"/>
  <c r="F114" i="6"/>
  <c r="G114" i="6" s="1"/>
  <c r="F118" i="6"/>
  <c r="G118" i="6" s="1"/>
  <c r="F67" i="6"/>
  <c r="G67" i="6" s="1"/>
  <c r="F83" i="6"/>
  <c r="G83" i="6" s="1"/>
  <c r="F99" i="6"/>
  <c r="G99" i="6" s="1"/>
  <c r="A99" i="6" s="1"/>
  <c r="F115" i="6"/>
  <c r="G115" i="6" s="1"/>
  <c r="F55" i="6"/>
  <c r="G55" i="6" s="1"/>
  <c r="F71" i="6"/>
  <c r="G71" i="6" s="1"/>
  <c r="F87" i="6"/>
  <c r="G87" i="6" s="1"/>
  <c r="F103" i="6"/>
  <c r="G103" i="6" s="1"/>
  <c r="F59" i="6"/>
  <c r="G59" i="6" s="1"/>
  <c r="F75" i="6"/>
  <c r="G75" i="6" s="1"/>
  <c r="F91" i="6"/>
  <c r="G91" i="6" s="1"/>
  <c r="F107" i="6"/>
  <c r="G107" i="6" s="1"/>
  <c r="F63" i="6"/>
  <c r="G63" i="6" s="1"/>
  <c r="F79" i="6"/>
  <c r="G79" i="6" s="1"/>
  <c r="F95" i="6"/>
  <c r="G95" i="6" s="1"/>
  <c r="F111" i="6"/>
  <c r="G111" i="6" s="1"/>
  <c r="A193" i="6" l="1"/>
  <c r="B193" i="6"/>
  <c r="C193" i="6"/>
  <c r="B99" i="6"/>
  <c r="C99" i="6"/>
  <c r="C98" i="6"/>
  <c r="A192" i="6"/>
  <c r="C192" i="6"/>
  <c r="B98" i="6"/>
  <c r="B192" i="6"/>
  <c r="A98" i="6"/>
  <c r="C191" i="6"/>
  <c r="C97" i="6"/>
  <c r="B97" i="6"/>
  <c r="A97" i="6"/>
  <c r="A191" i="6"/>
  <c r="B191" i="6"/>
  <c r="B190" i="6"/>
  <c r="B96" i="6"/>
  <c r="C190" i="6"/>
  <c r="A96" i="6"/>
  <c r="A190" i="6"/>
  <c r="C96" i="6"/>
  <c r="B189" i="6"/>
  <c r="C95" i="6"/>
  <c r="A189" i="6"/>
  <c r="B95" i="6"/>
  <c r="A95" i="6"/>
  <c r="C189" i="6"/>
  <c r="C188" i="6"/>
  <c r="B94" i="6"/>
  <c r="C94" i="6"/>
  <c r="A94" i="6"/>
  <c r="A188" i="6"/>
  <c r="B188" i="6"/>
  <c r="C93" i="6"/>
  <c r="A187" i="6"/>
  <c r="B187" i="6"/>
  <c r="C187" i="6"/>
  <c r="B93" i="6"/>
  <c r="A93" i="6"/>
  <c r="B92" i="6"/>
  <c r="B186" i="6"/>
  <c r="A92" i="6"/>
  <c r="C186" i="6"/>
  <c r="A186" i="6"/>
  <c r="C92" i="6"/>
  <c r="B185" i="6"/>
  <c r="C185" i="6"/>
  <c r="A91" i="6"/>
  <c r="B91" i="6"/>
  <c r="A185" i="6"/>
  <c r="C91" i="6"/>
  <c r="B184" i="6"/>
  <c r="A90" i="6"/>
  <c r="B90" i="6"/>
  <c r="A184" i="6"/>
  <c r="C184" i="6"/>
  <c r="C90" i="6"/>
  <c r="C89" i="6"/>
  <c r="C183" i="6"/>
  <c r="B183" i="6"/>
  <c r="B179" i="6"/>
  <c r="A89" i="6"/>
  <c r="B89" i="6"/>
  <c r="A183" i="6"/>
  <c r="B88" i="6"/>
  <c r="C87" i="6"/>
  <c r="C88" i="6"/>
  <c r="C179" i="6"/>
  <c r="C182" i="6"/>
  <c r="A88" i="6"/>
  <c r="A182" i="6"/>
  <c r="B182" i="6"/>
  <c r="A173" i="6"/>
  <c r="C86" i="6"/>
  <c r="A181" i="6"/>
  <c r="A179" i="6"/>
  <c r="A87" i="6"/>
  <c r="B87" i="6"/>
  <c r="C85" i="6"/>
  <c r="B181" i="6"/>
  <c r="C181" i="6"/>
  <c r="A86" i="6"/>
  <c r="A84" i="6"/>
  <c r="B84" i="6"/>
  <c r="B86" i="6"/>
  <c r="B180" i="6"/>
  <c r="A85" i="6"/>
  <c r="C180" i="6"/>
  <c r="B85" i="6"/>
  <c r="A180" i="6"/>
  <c r="C84" i="6"/>
  <c r="B178" i="6"/>
  <c r="B80" i="6"/>
  <c r="A178" i="6"/>
  <c r="C176" i="6"/>
  <c r="C178" i="6"/>
  <c r="A82" i="6"/>
  <c r="C83" i="6"/>
  <c r="B177" i="6"/>
  <c r="A83" i="6"/>
  <c r="C177" i="6"/>
  <c r="B83" i="6"/>
  <c r="A177" i="6"/>
  <c r="A176" i="6"/>
  <c r="B81" i="6"/>
  <c r="B174" i="6"/>
  <c r="B176" i="6"/>
  <c r="C81" i="6"/>
  <c r="B82" i="6"/>
  <c r="C82" i="6"/>
  <c r="A174" i="6"/>
  <c r="A175" i="6"/>
  <c r="A81" i="6"/>
  <c r="C175" i="6"/>
  <c r="B175" i="6"/>
  <c r="A80" i="6"/>
  <c r="C80" i="6"/>
  <c r="C174" i="6"/>
  <c r="B79" i="6"/>
  <c r="A79" i="6"/>
  <c r="B173" i="6"/>
  <c r="C79" i="6"/>
  <c r="C78" i="6"/>
  <c r="C173" i="6"/>
  <c r="B78" i="6"/>
  <c r="A78" i="6"/>
  <c r="C76" i="6"/>
  <c r="B172" i="6"/>
  <c r="C172" i="6"/>
  <c r="B77" i="6"/>
  <c r="A172" i="6"/>
  <c r="C75" i="6"/>
  <c r="B171" i="6"/>
  <c r="A77" i="6"/>
  <c r="B170" i="6"/>
  <c r="A76" i="6"/>
  <c r="C77" i="6"/>
  <c r="A171" i="6"/>
  <c r="C171" i="6"/>
  <c r="A170" i="6"/>
  <c r="B76" i="6"/>
  <c r="B75" i="6"/>
  <c r="C74" i="6"/>
  <c r="C170" i="6"/>
  <c r="B74" i="6"/>
  <c r="B169" i="6"/>
  <c r="A75" i="6"/>
  <c r="A169" i="6"/>
  <c r="C169" i="6"/>
  <c r="C168" i="6"/>
  <c r="B168" i="6"/>
  <c r="A168" i="6"/>
  <c r="A74" i="6"/>
  <c r="B72" i="6"/>
  <c r="A71" i="6"/>
  <c r="B73" i="6"/>
  <c r="C73" i="6"/>
  <c r="A165" i="6"/>
  <c r="B167" i="6"/>
  <c r="C167" i="6"/>
  <c r="A167" i="6"/>
  <c r="A73" i="6"/>
  <c r="B166" i="6"/>
  <c r="A72" i="6"/>
  <c r="C72" i="6"/>
  <c r="A166" i="6"/>
  <c r="C166" i="6"/>
  <c r="B70" i="6"/>
  <c r="B71" i="6"/>
  <c r="A70" i="6"/>
  <c r="C71" i="6"/>
  <c r="C165" i="6"/>
  <c r="B165" i="6"/>
  <c r="A164" i="6"/>
  <c r="C70" i="6"/>
  <c r="C164" i="6"/>
  <c r="B164" i="6"/>
  <c r="A162" i="6"/>
  <c r="C163" i="6"/>
  <c r="B163" i="6"/>
  <c r="C69" i="6"/>
  <c r="A163" i="6"/>
  <c r="B69" i="6"/>
  <c r="C67" i="6"/>
  <c r="A69" i="6"/>
  <c r="C68" i="6"/>
  <c r="C162" i="6"/>
  <c r="B67" i="6"/>
  <c r="B160" i="6"/>
  <c r="B162" i="6"/>
  <c r="B68" i="6"/>
  <c r="C161" i="6"/>
  <c r="A67" i="6"/>
  <c r="A161" i="6"/>
  <c r="B161" i="6"/>
  <c r="B66" i="6"/>
  <c r="C160" i="6"/>
  <c r="A160" i="6"/>
  <c r="A66" i="6"/>
  <c r="C66" i="6"/>
  <c r="A156" i="6"/>
  <c r="C156" i="6"/>
  <c r="A157" i="6"/>
  <c r="B63" i="6"/>
  <c r="C65" i="6"/>
  <c r="C159" i="6"/>
  <c r="B64" i="6"/>
  <c r="B158" i="6"/>
  <c r="A63" i="6"/>
  <c r="B62" i="6"/>
  <c r="C64" i="6"/>
  <c r="C62" i="6"/>
  <c r="A64" i="6"/>
  <c r="A62" i="6"/>
  <c r="B65" i="6"/>
  <c r="A158" i="6"/>
  <c r="C158" i="6"/>
  <c r="A65" i="6"/>
  <c r="C63" i="6"/>
  <c r="B156" i="6"/>
  <c r="B157" i="6"/>
  <c r="A159" i="6"/>
  <c r="B159" i="6"/>
  <c r="C157" i="6"/>
  <c r="C60" i="6"/>
  <c r="B61" i="6"/>
  <c r="C61" i="6"/>
  <c r="B60" i="6"/>
  <c r="A61" i="6"/>
  <c r="C155" i="6"/>
  <c r="A155" i="6"/>
  <c r="B155" i="6"/>
  <c r="A60" i="6"/>
  <c r="A59" i="6"/>
  <c r="B59" i="6"/>
  <c r="C59" i="6"/>
  <c r="C58" i="6"/>
  <c r="A151" i="6"/>
  <c r="A58" i="6"/>
  <c r="B58" i="6"/>
  <c r="C154" i="6"/>
  <c r="B154" i="6"/>
  <c r="A154" i="6"/>
  <c r="A57" i="6"/>
  <c r="B57" i="6"/>
  <c r="B153" i="6"/>
  <c r="C153" i="6"/>
  <c r="C57" i="6"/>
  <c r="A153" i="6"/>
  <c r="A144" i="6"/>
  <c r="A56" i="6"/>
  <c r="C151" i="6"/>
  <c r="C56" i="6"/>
  <c r="B152" i="6"/>
  <c r="C152" i="6"/>
  <c r="B56" i="6"/>
  <c r="A152" i="6"/>
  <c r="A55" i="6"/>
  <c r="B55" i="6"/>
  <c r="C55" i="6"/>
  <c r="B54" i="6"/>
  <c r="C54" i="6"/>
  <c r="A54" i="6"/>
  <c r="A150" i="6"/>
  <c r="B150" i="6"/>
  <c r="C150" i="6"/>
  <c r="B149" i="6"/>
  <c r="C147" i="6"/>
  <c r="A149" i="6"/>
  <c r="C149" i="6"/>
  <c r="B146" i="6"/>
  <c r="C146" i="6"/>
  <c r="A148" i="6"/>
  <c r="B148" i="6"/>
  <c r="C148" i="6"/>
  <c r="B147" i="6"/>
  <c r="A147" i="6"/>
  <c r="A146" i="6"/>
  <c r="C144" i="6"/>
  <c r="A143" i="6"/>
  <c r="B143" i="6"/>
  <c r="A145" i="6"/>
  <c r="B145" i="6"/>
  <c r="C145" i="6"/>
  <c r="B144" i="6"/>
  <c r="C143" i="6"/>
  <c r="B122" i="6"/>
  <c r="A137" i="6"/>
  <c r="A126" i="6"/>
  <c r="A123" i="6"/>
  <c r="C139" i="6"/>
  <c r="B139" i="6"/>
  <c r="C122" i="6"/>
  <c r="A122" i="6"/>
  <c r="A129" i="6"/>
  <c r="B137" i="6"/>
  <c r="B135" i="6"/>
  <c r="A139" i="6"/>
  <c r="B123" i="6"/>
  <c r="B138" i="6"/>
  <c r="A140" i="6"/>
  <c r="B130" i="6"/>
  <c r="B136" i="6"/>
  <c r="C130" i="6"/>
  <c r="A138" i="6"/>
  <c r="A124" i="6"/>
  <c r="A130" i="6"/>
  <c r="C123" i="6"/>
  <c r="A134" i="6"/>
  <c r="C134" i="6"/>
  <c r="B129" i="6"/>
  <c r="A133" i="6"/>
  <c r="B128" i="6"/>
  <c r="C136" i="6"/>
  <c r="C128" i="6"/>
  <c r="B134" i="6"/>
  <c r="B132" i="6"/>
  <c r="A131" i="6"/>
  <c r="B131" i="6"/>
  <c r="C131" i="6"/>
  <c r="A132" i="6"/>
  <c r="A128" i="6"/>
  <c r="B124" i="6"/>
  <c r="B126" i="6"/>
  <c r="C142" i="6"/>
  <c r="B133" i="6"/>
  <c r="C132" i="6"/>
  <c r="A127" i="6"/>
  <c r="C140" i="6"/>
  <c r="C124" i="6"/>
  <c r="C141" i="6"/>
  <c r="C133" i="6"/>
  <c r="C125" i="6"/>
  <c r="C126" i="6"/>
  <c r="A136" i="6"/>
  <c r="B140" i="6"/>
  <c r="C135" i="6"/>
  <c r="A141" i="6"/>
  <c r="A125" i="6"/>
  <c r="B127" i="6"/>
  <c r="C138" i="6"/>
  <c r="C127" i="6"/>
  <c r="A142" i="6"/>
  <c r="B142" i="6"/>
  <c r="B141" i="6"/>
  <c r="B125" i="6"/>
  <c r="A135" i="6"/>
  <c r="C137" i="6"/>
  <c r="C129" i="6"/>
  <c r="B33" i="6"/>
  <c r="C33" i="6"/>
  <c r="A26" i="6"/>
  <c r="B49" i="6"/>
  <c r="A53" i="6"/>
  <c r="A51" i="6"/>
  <c r="C53" i="6"/>
  <c r="A27" i="6"/>
  <c r="C49" i="6"/>
  <c r="B26" i="6"/>
  <c r="B25" i="6"/>
  <c r="C37" i="6"/>
  <c r="A46" i="6"/>
  <c r="C30" i="6"/>
  <c r="A37" i="6"/>
  <c r="A23" i="6"/>
  <c r="A30" i="6"/>
  <c r="A21" i="6"/>
  <c r="A24" i="6"/>
  <c r="A47" i="6"/>
  <c r="A36" i="6"/>
  <c r="A32" i="6"/>
  <c r="A43" i="6"/>
  <c r="B44" i="6"/>
  <c r="C46" i="6"/>
  <c r="A25" i="6"/>
  <c r="A20" i="6"/>
  <c r="C42" i="6"/>
  <c r="B45" i="6"/>
  <c r="C26" i="6"/>
  <c r="A39" i="6"/>
  <c r="A19" i="6"/>
  <c r="B22" i="6"/>
  <c r="C41" i="6"/>
  <c r="C25" i="6"/>
  <c r="A42" i="6"/>
  <c r="B42" i="6"/>
  <c r="A49" i="6"/>
  <c r="A40" i="6"/>
  <c r="A44" i="6"/>
  <c r="B31" i="6"/>
  <c r="B40" i="6"/>
  <c r="C34" i="6"/>
  <c r="B34" i="6"/>
  <c r="C50" i="6"/>
  <c r="A31" i="6"/>
  <c r="A34" i="6"/>
  <c r="B32" i="6"/>
  <c r="A41" i="6"/>
  <c r="B41" i="6"/>
  <c r="C28" i="6"/>
  <c r="B50" i="6"/>
  <c r="A35" i="6"/>
  <c r="B28" i="6"/>
  <c r="A50" i="6"/>
  <c r="B51" i="6"/>
  <c r="B19" i="6"/>
  <c r="C36" i="6"/>
  <c r="A33" i="6"/>
  <c r="B36" i="6"/>
  <c r="C21" i="6"/>
  <c r="B47" i="6"/>
  <c r="C39" i="6"/>
  <c r="C44" i="6"/>
  <c r="A28" i="6"/>
  <c r="B35" i="6"/>
  <c r="C23" i="6"/>
  <c r="C52" i="6"/>
  <c r="C20" i="6"/>
  <c r="G239" i="6"/>
  <c r="H239" i="6"/>
  <c r="G236" i="6"/>
  <c r="H236" i="6"/>
  <c r="B29" i="6"/>
  <c r="B24" i="6"/>
  <c r="B38" i="6"/>
  <c r="B21" i="6"/>
  <c r="B52" i="6"/>
  <c r="B30" i="6"/>
  <c r="B43" i="6"/>
  <c r="B27" i="6"/>
  <c r="C51" i="6"/>
  <c r="C43" i="6"/>
  <c r="C35" i="6"/>
  <c r="C27" i="6"/>
  <c r="C19" i="6"/>
  <c r="H228" i="6"/>
  <c r="G228" i="6"/>
  <c r="H226" i="6"/>
  <c r="G226" i="6"/>
  <c r="B48" i="6"/>
  <c r="G235" i="6"/>
  <c r="H235" i="6"/>
  <c r="A52" i="6"/>
  <c r="A48" i="6"/>
  <c r="A38" i="6"/>
  <c r="A22" i="6"/>
  <c r="B37" i="6"/>
  <c r="C38" i="6"/>
  <c r="C22" i="6"/>
  <c r="A45" i="6"/>
  <c r="A29" i="6"/>
  <c r="B46" i="6"/>
  <c r="C45" i="6"/>
  <c r="C29" i="6"/>
  <c r="B39" i="6"/>
  <c r="B23" i="6"/>
  <c r="C48" i="6"/>
  <c r="C40" i="6"/>
  <c r="C32" i="6"/>
  <c r="C24" i="6"/>
  <c r="H229" i="6"/>
  <c r="G229" i="6"/>
  <c r="G237" i="6"/>
  <c r="H237" i="6"/>
  <c r="G234" i="6"/>
  <c r="H234" i="6"/>
  <c r="H227" i="6"/>
  <c r="G227" i="6"/>
  <c r="B53" i="6"/>
  <c r="B20" i="6"/>
  <c r="C47" i="6"/>
  <c r="C31" i="6"/>
  <c r="H230" i="6"/>
  <c r="G230" i="6"/>
  <c r="H225" i="6"/>
  <c r="G225" i="6"/>
  <c r="H238" i="6"/>
  <c r="G238" i="6"/>
  <c r="B235" i="6" l="1"/>
  <c r="A234" i="6"/>
  <c r="A225" i="6"/>
  <c r="C236" i="6"/>
  <c r="C238" i="6"/>
  <c r="C235" i="6"/>
  <c r="C234" i="6"/>
  <c r="A235" i="6"/>
  <c r="A238" i="6"/>
  <c r="B238" i="6"/>
  <c r="B225" i="6"/>
  <c r="B237" i="6"/>
  <c r="C237" i="6"/>
  <c r="A237" i="6"/>
  <c r="A236" i="6"/>
  <c r="B236" i="6"/>
  <c r="B234" i="6"/>
  <c r="B226" i="6"/>
  <c r="C226" i="6"/>
  <c r="A226" i="6"/>
  <c r="C2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100-000001000000}">
      <text>
        <r>
          <rPr>
            <b/>
            <sz val="10"/>
            <color rgb="FF000000"/>
            <rFont val="Tahoma"/>
            <family val="2"/>
          </rPr>
          <t xml:space="preserve">CLIENT NAME
</t>
        </r>
        <r>
          <rPr>
            <sz val="10"/>
            <color rgb="FF000000"/>
            <rFont val="Tahoma"/>
            <family val="2"/>
          </rPr>
          <t>There is only one work plan per client so put the respective client name here and list all projects in the list starting in row 18.</t>
        </r>
      </text>
    </comment>
    <comment ref="C8" authorId="0" shapeId="0" xr:uid="{00000000-0006-0000-0100-000002000000}">
      <text>
        <r>
          <rPr>
            <b/>
            <sz val="10"/>
            <color rgb="FF000000"/>
            <rFont val="Tahoma"/>
            <family val="2"/>
          </rPr>
          <t xml:space="preserve">LOCATION
</t>
        </r>
        <r>
          <rPr>
            <sz val="10"/>
            <color rgb="FF000000"/>
            <rFont val="Tahoma"/>
            <family val="2"/>
          </rPr>
          <t>Please select the state in which the engagement takes place. This information is important because the public holidays for that specific state will be used in all fields containing dates throughout the work plan.</t>
        </r>
      </text>
    </comment>
    <comment ref="D8" authorId="0" shapeId="0" xr:uid="{00000000-0006-0000-0100-000003000000}">
      <text>
        <r>
          <rPr>
            <b/>
            <sz val="10"/>
            <color rgb="FF000000"/>
            <rFont val="Tahoma"/>
            <family val="2"/>
          </rPr>
          <t>TOTAL ENGAGEMENT EFFORT</t>
        </r>
        <r>
          <rPr>
            <sz val="10"/>
            <color rgb="FF000000"/>
            <rFont val="Tahoma"/>
            <family val="2"/>
          </rPr>
          <t xml:space="preserve">
</t>
        </r>
        <r>
          <rPr>
            <sz val="10"/>
            <color rgb="FF000000"/>
            <rFont val="Tahoma"/>
            <family val="2"/>
          </rPr>
          <t>The engagement end date will be calculated based on the total effort in days and the engagement start date.</t>
        </r>
      </text>
    </comment>
    <comment ref="A9" authorId="0" shapeId="0" xr:uid="{00000000-0006-0000-0100-000004000000}">
      <text>
        <r>
          <rPr>
            <b/>
            <sz val="10"/>
            <color rgb="FF000000"/>
            <rFont val="Tahoma"/>
            <family val="2"/>
          </rPr>
          <t xml:space="preserve">EDITABLE CELLS
</t>
        </r>
        <r>
          <rPr>
            <sz val="10"/>
            <color rgb="FF000000"/>
            <rFont val="Tahoma"/>
            <family val="2"/>
          </rPr>
          <t>Please only edit cells with this yellow fill.</t>
        </r>
      </text>
    </comment>
    <comment ref="A14" authorId="0" shapeId="0" xr:uid="{00000000-0006-0000-0100-000005000000}">
      <text>
        <r>
          <rPr>
            <b/>
            <sz val="10"/>
            <color rgb="FF000000"/>
            <rFont val="Tahoma"/>
            <family val="2"/>
          </rPr>
          <t xml:space="preserve">PROJECT TIMELINE
</t>
        </r>
        <r>
          <rPr>
            <u/>
            <sz val="10"/>
            <color rgb="FF000000"/>
            <rFont val="Tahoma"/>
            <family val="2"/>
          </rPr>
          <t xml:space="preserve">Fixed end date:
</t>
        </r>
        <r>
          <rPr>
            <sz val="10"/>
            <color rgb="FF000000"/>
            <rFont val="Tahoma"/>
            <family val="2"/>
          </rPr>
          <t xml:space="preserve">The engagement end date can not be pushed back under any circumstances such as TOIL or leave. </t>
        </r>
        <r>
          <rPr>
            <b/>
            <sz val="10"/>
            <color rgb="FF000000"/>
            <rFont val="Tahoma"/>
            <family val="2"/>
          </rPr>
          <t xml:space="preserve">
</t>
        </r>
        <r>
          <rPr>
            <u/>
            <sz val="10"/>
            <color rgb="FF000000"/>
            <rFont val="Tahoma"/>
            <family val="2"/>
          </rPr>
          <t>Flexible end date:</t>
        </r>
        <r>
          <rPr>
            <sz val="10"/>
            <color rgb="FF000000"/>
            <rFont val="Tahoma"/>
            <family val="2"/>
          </rPr>
          <t xml:space="preserve">
</t>
        </r>
        <r>
          <rPr>
            <sz val="10"/>
            <color rgb="FF000000"/>
            <rFont val="Tahoma"/>
            <family val="2"/>
          </rPr>
          <t xml:space="preserve">The engagement end date can be pushed back if TOIL, leave or other factors lead to less consumption of effort than initially expected.
</t>
        </r>
      </text>
    </comment>
    <comment ref="C14" authorId="0" shapeId="0" xr:uid="{00000000-0006-0000-0100-000006000000}">
      <text>
        <r>
          <rPr>
            <b/>
            <sz val="10"/>
            <color rgb="FF000000"/>
            <rFont val="Tahoma"/>
            <family val="2"/>
          </rPr>
          <t>INITIAL END DATE</t>
        </r>
        <r>
          <rPr>
            <sz val="10"/>
            <color rgb="FF000000"/>
            <rFont val="Tahoma"/>
            <family val="2"/>
          </rPr>
          <t xml:space="preserve">
</t>
        </r>
        <r>
          <rPr>
            <sz val="10"/>
            <color rgb="FF000000"/>
            <rFont val="Tahoma"/>
            <family val="2"/>
          </rPr>
          <t>This is the calculated end date in an ideal case without any interruptions, changes or additional leave, etc. The date is calculated based on networking days excluding weekends and public holidays (both for the state and national).</t>
        </r>
      </text>
    </comment>
    <comment ref="D14" authorId="0" shapeId="0" xr:uid="{00000000-0006-0000-0100-000007000000}">
      <text>
        <r>
          <rPr>
            <b/>
            <sz val="10"/>
            <color rgb="FF000000"/>
            <rFont val="Tahoma"/>
            <family val="2"/>
          </rPr>
          <t xml:space="preserve">ACTUAL END DATE
</t>
        </r>
        <r>
          <rPr>
            <sz val="10"/>
            <color rgb="FF000000"/>
            <rFont val="Tahoma"/>
            <family val="2"/>
          </rPr>
          <t xml:space="preserve">This is the actual end date which is calculated taking into account all changes in effort or duration entered in the bottom of this sheet in table </t>
        </r>
        <r>
          <rPr>
            <i/>
            <sz val="10"/>
            <color rgb="FF000000"/>
            <rFont val="Tahoma"/>
            <family val="2"/>
          </rPr>
          <t>'Engagement Effort Variation'.</t>
        </r>
      </text>
    </comment>
    <comment ref="B17" authorId="0" shapeId="0" xr:uid="{00000000-0006-0000-0100-000008000000}">
      <text>
        <r>
          <rPr>
            <b/>
            <sz val="10"/>
            <color rgb="FF000000"/>
            <rFont val="Tahoma"/>
            <family val="2"/>
          </rPr>
          <t>STATUS GROUP</t>
        </r>
        <r>
          <rPr>
            <sz val="10"/>
            <color rgb="FF000000"/>
            <rFont val="Tahoma"/>
            <family val="2"/>
          </rPr>
          <t xml:space="preserve">
</t>
        </r>
        <r>
          <rPr>
            <sz val="10"/>
            <color rgb="FF000000"/>
            <rFont val="Tahoma"/>
            <family val="2"/>
          </rPr>
          <t xml:space="preserve">This field lets you group your projects for the status report. You can make up own groups containing different projects that you would like to create automated status reports for. That means if your client requests 1 status report for projects 1,2 and 3 then enter create one row for each project and put for example group name </t>
        </r>
        <r>
          <rPr>
            <i/>
            <sz val="10"/>
            <color rgb="FF000000"/>
            <rFont val="Tahoma"/>
            <family val="2"/>
          </rPr>
          <t>'Project Group 1'</t>
        </r>
        <r>
          <rPr>
            <sz val="10"/>
            <color rgb="FF000000"/>
            <rFont val="Tahoma"/>
            <family val="2"/>
          </rPr>
          <t xml:space="preserve"> into the </t>
        </r>
        <r>
          <rPr>
            <i/>
            <sz val="10"/>
            <color rgb="FF000000"/>
            <rFont val="Tahoma"/>
            <family val="2"/>
          </rPr>
          <t>'Status Group'</t>
        </r>
        <r>
          <rPr>
            <sz val="10"/>
            <color rgb="FF000000"/>
            <rFont val="Tahoma"/>
            <family val="2"/>
          </rPr>
          <t xml:space="preserve"> field of each project. Otherwise, put project stage.
</t>
        </r>
      </text>
    </comment>
    <comment ref="D18" authorId="0" shapeId="0" xr:uid="{00000000-0006-0000-0100-000009000000}">
      <text>
        <r>
          <rPr>
            <b/>
            <sz val="10"/>
            <color rgb="FF000000"/>
            <rFont val="Tahoma"/>
            <family val="2"/>
          </rPr>
          <t xml:space="preserve">RECOGNISING A TABLE
</t>
        </r>
        <r>
          <rPr>
            <sz val="10"/>
            <color rgb="FF000000"/>
            <rFont val="Tahoma"/>
            <family val="2"/>
          </rPr>
          <t>The little blue corner on the bottom left indicates the last cell in a dynamic table. Please make sure there are not empty rows in any table at any time.</t>
        </r>
      </text>
    </comment>
    <comment ref="A21" authorId="0" shapeId="0" xr:uid="{00000000-0006-0000-0100-00000A000000}">
      <text>
        <r>
          <rPr>
            <b/>
            <sz val="10"/>
            <color rgb="FF000000"/>
            <rFont val="Tahoma"/>
            <family val="2"/>
          </rPr>
          <t xml:space="preserve">CONSULTANTS
</t>
        </r>
        <r>
          <rPr>
            <sz val="10"/>
            <color rgb="FF000000"/>
            <rFont val="Tahoma"/>
            <family val="2"/>
          </rPr>
          <t>To add more consultants please refer to work instructions 'Add Rows' on how to add them to this this dynamic table.</t>
        </r>
      </text>
    </comment>
    <comment ref="C24" authorId="0" shapeId="0" xr:uid="{00000000-0006-0000-0100-00000B000000}">
      <text>
        <r>
          <rPr>
            <b/>
            <sz val="10"/>
            <color rgb="FF000000"/>
            <rFont val="Tahoma"/>
            <family val="2"/>
          </rPr>
          <t xml:space="preserve">STATS SUMMARY
</t>
        </r>
        <r>
          <rPr>
            <sz val="10"/>
            <color rgb="FF000000"/>
            <rFont val="Tahoma"/>
            <family val="2"/>
          </rPr>
          <t>Automatically summarises data from other sheets. No action required.</t>
        </r>
      </text>
    </comment>
    <comment ref="A41" authorId="0" shapeId="0" xr:uid="{00000000-0006-0000-0100-00000C000000}">
      <text>
        <r>
          <rPr>
            <b/>
            <sz val="10"/>
            <color rgb="FF000000"/>
            <rFont val="Tahoma"/>
            <family val="2"/>
          </rPr>
          <t>EFFORT VARIATION REASON</t>
        </r>
        <r>
          <rPr>
            <sz val="10"/>
            <color rgb="FF000000"/>
            <rFont val="Tahoma"/>
            <family val="2"/>
          </rPr>
          <t xml:space="preserve">
</t>
        </r>
        <r>
          <rPr>
            <sz val="10"/>
            <color rgb="FF000000"/>
            <rFont val="Tahoma"/>
            <family val="2"/>
          </rPr>
          <t xml:space="preserve">Please just write in free text what the cause for the reduction or increase of effort / duration was. E.g. 'Consultant X Sick Leave'
</t>
        </r>
      </text>
    </comment>
    <comment ref="D41" authorId="0" shapeId="0" xr:uid="{00000000-0006-0000-0100-00000D000000}">
      <text>
        <r>
          <rPr>
            <b/>
            <sz val="10"/>
            <color rgb="FF000000"/>
            <rFont val="Tahoma"/>
            <family val="2"/>
          </rPr>
          <t xml:space="preserve">EFFORT VARIATION AMOUNT
</t>
        </r>
        <r>
          <rPr>
            <sz val="10"/>
            <color rgb="FF000000"/>
            <rFont val="Tahoma"/>
            <family val="2"/>
          </rPr>
          <t xml:space="preserve">This field will be used as an input for the overall engagement timeline. Please put the amount of effort for each occasion in days.
</t>
        </r>
        <r>
          <rPr>
            <u/>
            <sz val="10"/>
            <color rgb="FF000000"/>
            <rFont val="Tahoma"/>
            <family val="2"/>
          </rPr>
          <t>If effort will cause the engagement to end later</t>
        </r>
        <r>
          <rPr>
            <sz val="10"/>
            <color rgb="FF000000"/>
            <rFont val="Tahoma"/>
            <family val="2"/>
          </rPr>
          <t xml:space="preserve">, i.e. added on to the initial date then just put the number e.g. '6'.
</t>
        </r>
        <r>
          <rPr>
            <u/>
            <sz val="10"/>
            <color rgb="FF000000"/>
            <rFont val="Tahoma"/>
            <family val="2"/>
          </rPr>
          <t>If effort will cause the engagement to end sooner</t>
        </r>
        <r>
          <rPr>
            <sz val="10"/>
            <color rgb="FF000000"/>
            <rFont val="Tahoma"/>
            <family val="2"/>
          </rPr>
          <t xml:space="preserve"> than planned, i.e. reduce the initial date then just put the negative number by putting a 'minus' in front of it, e.g.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00000000-0006-0000-0200-000001000000}">
      <text>
        <r>
          <rPr>
            <b/>
            <sz val="10"/>
            <color rgb="FF000000"/>
            <rFont val="Tahoma"/>
            <family val="2"/>
          </rPr>
          <t xml:space="preserve">DATE
</t>
        </r>
        <r>
          <rPr>
            <sz val="10"/>
            <color rgb="FF000000"/>
            <rFont val="Tahoma"/>
            <family val="2"/>
          </rPr>
          <t xml:space="preserve">Always updates automatically to the last day opened.
</t>
        </r>
      </text>
    </comment>
    <comment ref="E6" authorId="0" shapeId="0" xr:uid="{00000000-0006-0000-0200-000002000000}">
      <text>
        <r>
          <rPr>
            <b/>
            <sz val="10"/>
            <color rgb="FF000000"/>
            <rFont val="Tahoma"/>
            <family val="2"/>
          </rPr>
          <t xml:space="preserve">SHEET HEADER
</t>
        </r>
        <r>
          <rPr>
            <sz val="10"/>
            <color rgb="FF000000"/>
            <rFont val="Tahoma"/>
            <family val="2"/>
          </rPr>
          <t>Please select lead BA for the project. Has to match the following sheets.</t>
        </r>
      </text>
    </comment>
    <comment ref="A9" authorId="0" shapeId="0" xr:uid="{00000000-0006-0000-0200-000003000000}">
      <text>
        <r>
          <rPr>
            <b/>
            <sz val="10"/>
            <color rgb="FF000000"/>
            <rFont val="Tahoma"/>
            <family val="2"/>
          </rPr>
          <t xml:space="preserve">DELIVERABLES
</t>
        </r>
        <r>
          <rPr>
            <sz val="10"/>
            <color rgb="FF000000"/>
            <rFont val="Tahoma"/>
            <family val="2"/>
          </rPr>
          <t xml:space="preserve">Please only insert deliverables here that are listed in the SDS. All intermediate milestones and components will be listed in </t>
        </r>
        <r>
          <rPr>
            <i/>
            <sz val="10"/>
            <color rgb="FF000000"/>
            <rFont val="Tahoma"/>
            <family val="2"/>
          </rPr>
          <t>'3 Work Plan'</t>
        </r>
        <r>
          <rPr>
            <sz val="10"/>
            <color rgb="FF000000"/>
            <rFont val="Tahoma"/>
            <family val="2"/>
          </rPr>
          <t xml:space="preserve">.
</t>
        </r>
      </text>
    </comment>
    <comment ref="B9" authorId="0" shapeId="0" xr:uid="{00000000-0006-0000-0200-000004000000}">
      <text>
        <r>
          <rPr>
            <b/>
            <sz val="10"/>
            <color rgb="FF000000"/>
            <rFont val="Tahoma"/>
            <family val="2"/>
          </rPr>
          <t>DEADLINES</t>
        </r>
        <r>
          <rPr>
            <sz val="10"/>
            <color rgb="FF000000"/>
            <rFont val="Tahoma"/>
            <family val="2"/>
          </rPr>
          <t xml:space="preserve">
</t>
        </r>
        <r>
          <rPr>
            <sz val="10"/>
            <color rgb="FF000000"/>
            <rFont val="Tahoma"/>
            <family val="2"/>
          </rPr>
          <t>If not applicable, please enter same date as in Due Delivery Date. Otherwise, graph in 6 Engagement Timeline will be inaccurate.</t>
        </r>
      </text>
    </comment>
    <comment ref="E9" authorId="0" shapeId="0" xr:uid="{00000000-0006-0000-0200-000005000000}">
      <text>
        <r>
          <rPr>
            <b/>
            <sz val="10"/>
            <color rgb="FF000000"/>
            <rFont val="Tahoma"/>
            <family val="2"/>
          </rPr>
          <t>CONSTRAINT</t>
        </r>
        <r>
          <rPr>
            <sz val="10"/>
            <color rgb="FF000000"/>
            <rFont val="Tahoma"/>
            <family val="2"/>
          </rPr>
          <t xml:space="preserve">
</t>
        </r>
        <r>
          <rPr>
            <sz val="10"/>
            <color rgb="FF000000"/>
            <rFont val="Tahoma"/>
            <family val="2"/>
          </rPr>
          <t xml:space="preserve">If the due delivery date is a hard constraint, choose </t>
        </r>
        <r>
          <rPr>
            <i/>
            <sz val="10"/>
            <color rgb="FF000000"/>
            <rFont val="Tahoma"/>
            <family val="2"/>
          </rPr>
          <t>'Hard constraint'</t>
        </r>
        <r>
          <rPr>
            <sz val="10"/>
            <color rgb="FF000000"/>
            <rFont val="Tahoma"/>
            <family val="2"/>
          </rPr>
          <t xml:space="preserve">. This means it cannot be moved due to client requirements or regulatory requirements, etc.
</t>
        </r>
        <r>
          <rPr>
            <sz val="10"/>
            <color rgb="FF000000"/>
            <rFont val="Tahoma"/>
            <family val="2"/>
          </rPr>
          <t xml:space="preserve">If the due delivery date is arbitrary and based on estimations / planning only, put </t>
        </r>
        <r>
          <rPr>
            <i/>
            <sz val="10"/>
            <color rgb="FF000000"/>
            <rFont val="Tahoma"/>
            <family val="2"/>
          </rPr>
          <t>'Estimated'</t>
        </r>
        <r>
          <rPr>
            <sz val="10"/>
            <color rgb="FF000000"/>
            <rFont val="Tahoma"/>
            <family val="2"/>
          </rPr>
          <t>.</t>
        </r>
      </text>
    </comment>
    <comment ref="F9" authorId="0" shapeId="0" xr:uid="{00000000-0006-0000-0200-000006000000}">
      <text>
        <r>
          <rPr>
            <b/>
            <sz val="10"/>
            <color rgb="FF000000"/>
            <rFont val="Tahoma"/>
            <family val="2"/>
          </rPr>
          <t xml:space="preserve">PROJECTS
</t>
        </r>
        <r>
          <rPr>
            <sz val="10"/>
            <color rgb="FF000000"/>
            <rFont val="Tahoma"/>
            <family val="2"/>
          </rPr>
          <t>If your project is not shown, add respective project to Project List in  '1 Controls'.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 authorId="0" shapeId="0" xr:uid="{00000000-0006-0000-0300-000001000000}">
      <text>
        <r>
          <rPr>
            <b/>
            <sz val="10"/>
            <color rgb="FF000000"/>
            <rFont val="Tahoma"/>
            <family val="2"/>
          </rPr>
          <t xml:space="preserve">DATES
</t>
        </r>
        <r>
          <rPr>
            <sz val="10"/>
            <color rgb="FF000000"/>
            <rFont val="Tahoma"/>
            <family val="2"/>
          </rPr>
          <t>You can have multiple rows with the same date</t>
        </r>
      </text>
    </comment>
    <comment ref="C8" authorId="0" shapeId="0" xr:uid="{00000000-0006-0000-0300-000002000000}">
      <text>
        <r>
          <rPr>
            <b/>
            <sz val="10"/>
            <color rgb="FF000000"/>
            <rFont val="Tahoma"/>
            <family val="2"/>
          </rPr>
          <t xml:space="preserve">WEEK &amp; DAY
</t>
        </r>
        <r>
          <rPr>
            <sz val="10"/>
            <color rgb="FF000000"/>
            <rFont val="Tahoma"/>
            <family val="2"/>
          </rPr>
          <t xml:space="preserve">Never manually edit a </t>
        </r>
        <r>
          <rPr>
            <i/>
            <sz val="10"/>
            <color rgb="FF000000"/>
            <rFont val="Tahoma"/>
            <family val="2"/>
          </rPr>
          <t>'Week'</t>
        </r>
        <r>
          <rPr>
            <sz val="10"/>
            <color rgb="FF000000"/>
            <rFont val="Tahoma"/>
            <family val="2"/>
          </rPr>
          <t xml:space="preserve"> or </t>
        </r>
        <r>
          <rPr>
            <i/>
            <sz val="10"/>
            <color rgb="FF000000"/>
            <rFont val="Tahoma"/>
            <family val="2"/>
          </rPr>
          <t xml:space="preserve">'Day' </t>
        </r>
        <r>
          <rPr>
            <sz val="10"/>
            <color rgb="FF000000"/>
            <rFont val="Tahoma"/>
            <family val="2"/>
          </rPr>
          <t xml:space="preserve">cell. They are automatically calculated based on the date. Depending on the State selected in 1 Controls, it displays the day of the week or displays </t>
        </r>
        <r>
          <rPr>
            <i/>
            <sz val="10"/>
            <color rgb="FF000000"/>
            <rFont val="Tahoma"/>
            <family val="2"/>
          </rPr>
          <t>'Holiday'</t>
        </r>
        <r>
          <rPr>
            <sz val="10"/>
            <color rgb="FF000000"/>
            <rFont val="Tahoma"/>
            <family val="2"/>
          </rPr>
          <t xml:space="preserve"> if it is a holiday in that state.</t>
        </r>
      </text>
    </comment>
    <comment ref="D8" authorId="0" shapeId="0" xr:uid="{00000000-0006-0000-0300-000003000000}">
      <text>
        <r>
          <rPr>
            <b/>
            <sz val="10"/>
            <color rgb="FF000000"/>
            <rFont val="Tahoma"/>
            <family val="2"/>
          </rPr>
          <t xml:space="preserve">ACTIVITIES
</t>
        </r>
        <r>
          <rPr>
            <sz val="10"/>
            <color rgb="FF000000"/>
            <rFont val="Tahoma"/>
            <family val="2"/>
          </rPr>
          <t>Please always have exactly one row for exactly one activity.</t>
        </r>
      </text>
    </comment>
    <comment ref="E8" authorId="0" shapeId="0" xr:uid="{00000000-0006-0000-0300-000004000000}">
      <text>
        <r>
          <rPr>
            <b/>
            <sz val="10"/>
            <color rgb="FF000000"/>
            <rFont val="Tahoma"/>
            <family val="2"/>
          </rPr>
          <t xml:space="preserve">RESCHEDULED ACTIVITIES
</t>
        </r>
        <r>
          <rPr>
            <sz val="10"/>
            <color rgb="FF000000"/>
            <rFont val="Tahoma"/>
            <family val="2"/>
          </rPr>
          <t xml:space="preserve">If you have to move an activity to another date or week, always leave the activity in the week you initially planned it and set the status to </t>
        </r>
        <r>
          <rPr>
            <i/>
            <sz val="10"/>
            <color rgb="FF000000"/>
            <rFont val="Tahoma"/>
            <family val="2"/>
          </rPr>
          <t xml:space="preserve">'Rescheduled'. </t>
        </r>
        <r>
          <rPr>
            <sz val="10"/>
            <color rgb="FF000000"/>
            <rFont val="Tahoma"/>
            <family val="2"/>
          </rPr>
          <t>Then copy the same activity to the desired date.</t>
        </r>
      </text>
    </comment>
    <comment ref="G8" authorId="0" shapeId="0" xr:uid="{00000000-0006-0000-0300-000005000000}">
      <text>
        <r>
          <rPr>
            <b/>
            <sz val="10"/>
            <color rgb="FF000000"/>
            <rFont val="Tahoma"/>
            <family val="2"/>
          </rPr>
          <t xml:space="preserve">CONSULTANT INITIALS
</t>
        </r>
        <r>
          <rPr>
            <sz val="10"/>
            <color rgb="FF000000"/>
            <rFont val="Tahoma"/>
            <family val="2"/>
          </rPr>
          <t xml:space="preserve">Please select consultant initials for each activity.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1" authorId="0" shapeId="0" xr:uid="{00000000-0006-0000-0400-000001000000}">
      <text>
        <r>
          <rPr>
            <b/>
            <sz val="10"/>
            <color indexed="81"/>
            <rFont val="Calibri"/>
            <family val="2"/>
          </rPr>
          <t xml:space="preserve">ISSUE &amp; RISK REGISTER
</t>
        </r>
        <r>
          <rPr>
            <sz val="10"/>
            <color indexed="81"/>
            <rFont val="Calibri"/>
            <family val="2"/>
          </rPr>
          <t>This is the register for all issues and risks for the entire engagement. Please do not delete any issues or risks once entered. Instead set the status to 'Resolved'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00000000-0006-0000-0500-000001000000}">
      <text>
        <r>
          <rPr>
            <b/>
            <sz val="10"/>
            <color rgb="FF000000"/>
            <rFont val="Tahoma"/>
            <family val="2"/>
          </rPr>
          <t>5 STATUS REPORT, SINGLE PROJECT</t>
        </r>
        <r>
          <rPr>
            <sz val="10"/>
            <color rgb="FF000000"/>
            <rFont val="Tahoma"/>
            <family val="2"/>
          </rPr>
          <t xml:space="preserve">
</t>
        </r>
        <r>
          <rPr>
            <sz val="10"/>
            <color rgb="FF000000"/>
            <rFont val="Tahoma"/>
            <family val="2"/>
          </rPr>
          <t xml:space="preserve">Only use either </t>
        </r>
        <r>
          <rPr>
            <i/>
            <sz val="10"/>
            <color rgb="FF000000"/>
            <rFont val="Tahoma"/>
            <family val="2"/>
          </rPr>
          <t>'5 Status Report, Single Project'</t>
        </r>
        <r>
          <rPr>
            <sz val="10"/>
            <color rgb="FF000000"/>
            <rFont val="Tahoma"/>
            <family val="2"/>
          </rPr>
          <t xml:space="preserve"> </t>
        </r>
        <r>
          <rPr>
            <b/>
            <u/>
            <sz val="10"/>
            <color rgb="FF000000"/>
            <rFont val="Tahoma"/>
            <family val="2"/>
          </rPr>
          <t>OR</t>
        </r>
        <r>
          <rPr>
            <sz val="10"/>
            <color rgb="FF000000"/>
            <rFont val="Tahoma"/>
            <family val="2"/>
          </rPr>
          <t xml:space="preserve"> '</t>
        </r>
        <r>
          <rPr>
            <i/>
            <sz val="10"/>
            <color rgb="FF000000"/>
            <rFont val="Tahoma"/>
            <family val="2"/>
          </rPr>
          <t xml:space="preserve">6 Status Report, Group Projects'.
</t>
        </r>
        <r>
          <rPr>
            <sz val="10"/>
            <color rgb="FF000000"/>
            <rFont val="Tahoma"/>
            <family val="2"/>
          </rPr>
          <t xml:space="preserve">Use this status report if you wish to produce </t>
        </r>
        <r>
          <rPr>
            <b/>
            <u/>
            <sz val="10"/>
            <color rgb="FF000000"/>
            <rFont val="Tahoma"/>
            <family val="2"/>
          </rPr>
          <t>ONE</t>
        </r>
        <r>
          <rPr>
            <sz val="10"/>
            <color rgb="FF000000"/>
            <rFont val="Tahoma"/>
            <family val="2"/>
          </rPr>
          <t xml:space="preserve"> status report </t>
        </r>
        <r>
          <rPr>
            <b/>
            <u/>
            <sz val="10"/>
            <color rgb="FF000000"/>
            <rFont val="Tahoma"/>
            <family val="2"/>
          </rPr>
          <t>PER PROJECT</t>
        </r>
        <r>
          <rPr>
            <sz val="10"/>
            <color rgb="FF000000"/>
            <rFont val="Tahoma"/>
            <family val="2"/>
          </rPr>
          <t xml:space="preserve"> as opposed to multiple projects grouped by your own status group assigned in </t>
        </r>
        <r>
          <rPr>
            <i/>
            <sz val="10"/>
            <color rgb="FF000000"/>
            <rFont val="Tahoma"/>
            <family val="2"/>
          </rPr>
          <t>'1 Controls'.</t>
        </r>
      </text>
    </comment>
    <comment ref="C7" authorId="0" shapeId="0" xr:uid="{00000000-0006-0000-0500-000002000000}">
      <text>
        <r>
          <rPr>
            <b/>
            <sz val="10"/>
            <color rgb="FF000000"/>
            <rFont val="Tahoma"/>
            <family val="2"/>
          </rPr>
          <t xml:space="preserve">Lead BA
</t>
        </r>
        <r>
          <rPr>
            <sz val="10"/>
            <color rgb="FF000000"/>
            <rFont val="Tahoma"/>
            <family val="2"/>
          </rPr>
          <t>Please select he lead BA for this project.</t>
        </r>
      </text>
    </comment>
    <comment ref="A10" authorId="0" shapeId="0" xr:uid="{00000000-0006-0000-0500-000003000000}">
      <text>
        <r>
          <rPr>
            <b/>
            <sz val="10"/>
            <color rgb="FF000000"/>
            <rFont val="Tahoma"/>
            <family val="2"/>
          </rPr>
          <t xml:space="preserve">SELECT PROJECT
</t>
        </r>
        <r>
          <rPr>
            <sz val="10"/>
            <color rgb="FF000000"/>
            <rFont val="Tahoma"/>
            <family val="2"/>
          </rPr>
          <t>Select project for which you would like to report the status.</t>
        </r>
      </text>
    </comment>
    <comment ref="B12" authorId="0" shapeId="0" xr:uid="{00000000-0006-0000-0500-000004000000}">
      <text>
        <r>
          <rPr>
            <b/>
            <sz val="10"/>
            <color rgb="FF000000"/>
            <rFont val="Tahoma"/>
            <family val="2"/>
          </rPr>
          <t>STATUS REPORT WEEK</t>
        </r>
        <r>
          <rPr>
            <sz val="10"/>
            <color rgb="FF000000"/>
            <rFont val="Tahoma"/>
            <family val="2"/>
          </rPr>
          <t xml:space="preserve">
</t>
        </r>
        <r>
          <rPr>
            <sz val="10"/>
            <color rgb="FF000000"/>
            <rFont val="Tahoma"/>
            <family val="2"/>
          </rPr>
          <t>Please enter the end date of the week you would like to report.</t>
        </r>
      </text>
    </comment>
    <comment ref="B14" authorId="0" shapeId="0" xr:uid="{00000000-0006-0000-0500-000005000000}">
      <text>
        <r>
          <rPr>
            <b/>
            <sz val="10"/>
            <color rgb="FF000000"/>
            <rFont val="Tahoma"/>
            <family val="2"/>
          </rPr>
          <t>PROJECT STATUS</t>
        </r>
        <r>
          <rPr>
            <sz val="10"/>
            <color rgb="FF000000"/>
            <rFont val="Tahoma"/>
            <family val="2"/>
          </rPr>
          <t xml:space="preserve">
</t>
        </r>
        <r>
          <rPr>
            <sz val="10"/>
            <color rgb="FF000000"/>
            <rFont val="Tahoma"/>
            <family val="2"/>
          </rPr>
          <t xml:space="preserve">Choose the project status based on the following guidelines:
</t>
        </r>
        <r>
          <rPr>
            <b/>
            <sz val="10"/>
            <color rgb="FF000000"/>
            <rFont val="Tahoma"/>
            <family val="2"/>
          </rPr>
          <t>‘Green’</t>
        </r>
        <r>
          <rPr>
            <sz val="10"/>
            <color rgb="FF000000"/>
            <rFont val="Tahoma"/>
            <family val="2"/>
          </rPr>
          <t xml:space="preserve">:
</t>
        </r>
        <r>
          <rPr>
            <sz val="10"/>
            <color rgb="FF000000"/>
            <rFont val="Tahoma"/>
            <family val="2"/>
          </rPr>
          <t xml:space="preserve">Initiative is on track in terms of time, cost and quality of analysis work. No identified issues or risks are likely to impact initiative health
</t>
        </r>
        <r>
          <rPr>
            <b/>
            <sz val="10"/>
            <color rgb="FF000000"/>
            <rFont val="Tahoma"/>
            <family val="2"/>
          </rPr>
          <t>‘Orange’</t>
        </r>
        <r>
          <rPr>
            <sz val="10"/>
            <color rgb="FF000000"/>
            <rFont val="Tahoma"/>
            <family val="2"/>
          </rPr>
          <t xml:space="preserve">:
</t>
        </r>
        <r>
          <rPr>
            <sz val="10"/>
            <color rgb="FF000000"/>
            <rFont val="Tahoma"/>
            <family val="2"/>
          </rPr>
          <t xml:space="preserve">Identified issues or risks have potential to impact time, cost or quality of analysis work, however an effective mitigation strategy is in place for each
</t>
        </r>
        <r>
          <rPr>
            <b/>
            <sz val="10"/>
            <color rgb="FF000000"/>
            <rFont val="Tahoma"/>
            <family val="2"/>
          </rPr>
          <t>‘Red’:</t>
        </r>
        <r>
          <rPr>
            <sz val="10"/>
            <color rgb="FF000000"/>
            <rFont val="Tahoma"/>
            <family val="2"/>
          </rPr>
          <t xml:space="preserve">
</t>
        </r>
        <r>
          <rPr>
            <sz val="10"/>
            <color rgb="FF000000"/>
            <rFont val="Tahoma"/>
            <family val="2"/>
          </rPr>
          <t xml:space="preserve">Either:
</t>
        </r>
        <r>
          <rPr>
            <sz val="10"/>
            <color rgb="FF000000"/>
            <rFont val="Tahoma"/>
            <family val="2"/>
          </rPr>
          <t xml:space="preserve">Identified issues or risks are likely to impact time, cost or quality of analysis work and no effective mitigation strategy is in place to remediate; 
</t>
        </r>
        <r>
          <rPr>
            <sz val="10"/>
            <color rgb="FF000000"/>
            <rFont val="Tahoma"/>
            <family val="2"/>
          </rPr>
          <t xml:space="preserve">OR 
</t>
        </r>
        <r>
          <rPr>
            <sz val="10"/>
            <color rgb="FF000000"/>
            <rFont val="Tahoma"/>
            <family val="2"/>
          </rPr>
          <t>Identified issues or materialised risks are actually impacting time, cost or quality of analysis work.</t>
        </r>
      </text>
    </comment>
    <comment ref="A18" authorId="0" shapeId="0" xr:uid="{00000000-0006-0000-0500-000006000000}">
      <text>
        <r>
          <rPr>
            <b/>
            <sz val="10"/>
            <color rgb="FF000000"/>
            <rFont val="Tahoma"/>
            <family val="2"/>
          </rPr>
          <t>APPLY FILTER</t>
        </r>
        <r>
          <rPr>
            <sz val="10"/>
            <color rgb="FF000000"/>
            <rFont val="Tahoma"/>
            <family val="2"/>
          </rPr>
          <t xml:space="preserve">
</t>
        </r>
        <r>
          <rPr>
            <sz val="10"/>
            <color rgb="FF000000"/>
            <rFont val="Tahoma"/>
            <family val="2"/>
          </rPr>
          <t xml:space="preserve">After choosing the project and entering the relevant date you have to apply the filter to remove empty rows.
</t>
        </r>
        <r>
          <rPr>
            <sz val="10"/>
            <color rgb="FF000000"/>
            <rFont val="Tahoma"/>
            <family val="2"/>
          </rPr>
          <t xml:space="preserve">Click on the little arrow next to the activity column and unselect '-'.
</t>
        </r>
        <r>
          <rPr>
            <sz val="10"/>
            <color rgb="FF000000"/>
            <rFont val="Tahoma"/>
            <family val="2"/>
          </rPr>
          <t xml:space="preserve">You only have to do this for 1 column per table. 
</t>
        </r>
        <r>
          <rPr>
            <sz val="10"/>
            <color rgb="FF000000"/>
            <rFont val="Tahoma"/>
            <family val="2"/>
          </rPr>
          <t>*</t>
        </r>
        <r>
          <rPr>
            <b/>
            <sz val="10"/>
            <color rgb="FF000000"/>
            <rFont val="Tahoma"/>
            <family val="2"/>
          </rPr>
          <t xml:space="preserve">IMPORTANT*
</t>
        </r>
        <r>
          <rPr>
            <sz val="10"/>
            <color rgb="FF000000"/>
            <rFont val="Tahoma"/>
            <family val="2"/>
          </rPr>
          <t>Once you change the date or select a different project, you have to reapply the filter for each table. Click on the filter icon, click 'Select all' and then untick '-' again.</t>
        </r>
      </text>
    </comment>
  </commentList>
</comments>
</file>

<file path=xl/sharedStrings.xml><?xml version="1.0" encoding="utf-8"?>
<sst xmlns="http://schemas.openxmlformats.org/spreadsheetml/2006/main" count="1588" uniqueCount="383">
  <si>
    <t>Activity</t>
  </si>
  <si>
    <t>Client Name</t>
  </si>
  <si>
    <t>Project Name</t>
  </si>
  <si>
    <t>Last Updated:</t>
  </si>
  <si>
    <t>Consultant Name</t>
  </si>
  <si>
    <t>Engagement Start</t>
  </si>
  <si>
    <t>Engagement Location</t>
  </si>
  <si>
    <t>WA</t>
  </si>
  <si>
    <t>Key Statistics</t>
  </si>
  <si>
    <t>Deliverables</t>
  </si>
  <si>
    <t>Work Plan - Deliverables</t>
  </si>
  <si>
    <t>Comments</t>
  </si>
  <si>
    <t>Deliverable</t>
  </si>
  <si>
    <t>Due Delivery Date</t>
  </si>
  <si>
    <t>Project</t>
  </si>
  <si>
    <t>Work Plan - Activities</t>
  </si>
  <si>
    <t>Period</t>
  </si>
  <si>
    <t>Dates</t>
  </si>
  <si>
    <t>Day</t>
  </si>
  <si>
    <t>Activities</t>
  </si>
  <si>
    <t>Dependencies</t>
  </si>
  <si>
    <t>Status</t>
  </si>
  <si>
    <t>Date</t>
  </si>
  <si>
    <t>Nr</t>
  </si>
  <si>
    <t>Not Started</t>
  </si>
  <si>
    <t>In Progress</t>
  </si>
  <si>
    <t>Holiday</t>
  </si>
  <si>
    <t>State</t>
  </si>
  <si>
    <t>New Year's Day</t>
  </si>
  <si>
    <t>National</t>
  </si>
  <si>
    <t>TAS</t>
  </si>
  <si>
    <t>Devonport Cup ^</t>
  </si>
  <si>
    <t>Completed</t>
  </si>
  <si>
    <t>Australia Day</t>
  </si>
  <si>
    <t>ACT</t>
  </si>
  <si>
    <t>Royal Hobart Regatta ^</t>
  </si>
  <si>
    <t>SA</t>
  </si>
  <si>
    <t>Rescheduled</t>
  </si>
  <si>
    <t>Launceston Cup ^</t>
  </si>
  <si>
    <t>VIC</t>
  </si>
  <si>
    <t>Labour Day</t>
  </si>
  <si>
    <t>QLD</t>
  </si>
  <si>
    <t>King Island Show ^</t>
  </si>
  <si>
    <t>NT</t>
  </si>
  <si>
    <t>Canberra Day</t>
  </si>
  <si>
    <t>NSW</t>
  </si>
  <si>
    <t>Good Friday</t>
  </si>
  <si>
    <t>Easter Saturday</t>
  </si>
  <si>
    <t xml:space="preserve">National </t>
  </si>
  <si>
    <t>Easter Sunday</t>
  </si>
  <si>
    <t>ACT, NSW &amp; VIC</t>
  </si>
  <si>
    <t>Easter Monday</t>
  </si>
  <si>
    <t>Easter Tuesday ^^</t>
  </si>
  <si>
    <t>Anzac Day</t>
  </si>
  <si>
    <t>Labour Day***</t>
  </si>
  <si>
    <t>May Day</t>
  </si>
  <si>
    <t>AGFEST ^</t>
  </si>
  <si>
    <t>Western Australia Day</t>
  </si>
  <si>
    <t>Queen's Birthday</t>
  </si>
  <si>
    <t>Borroloola Show Day</t>
  </si>
  <si>
    <t>Alice Springs Show Day</t>
  </si>
  <si>
    <t>Tennant Creek Show Day</t>
  </si>
  <si>
    <t>Katherine Show Day</t>
  </si>
  <si>
    <t>Darwin Show Day</t>
  </si>
  <si>
    <t>Picnic Day</t>
  </si>
  <si>
    <t>Royal Queensland Show ^</t>
  </si>
  <si>
    <t>Family and Community Day</t>
  </si>
  <si>
    <t>Burnie Show ^</t>
  </si>
  <si>
    <t>Queen's Birthday***</t>
  </si>
  <si>
    <t>Royal Launceston Show ^</t>
  </si>
  <si>
    <t>Flinders Island Show ^</t>
  </si>
  <si>
    <t>Royal Hobart Show ^</t>
  </si>
  <si>
    <t>Melbourne Cup Day **</t>
  </si>
  <si>
    <t>Recreation Day ^</t>
  </si>
  <si>
    <t>Devonport Show ^</t>
  </si>
  <si>
    <t>Christmas Eve *</t>
  </si>
  <si>
    <t>Christmas Day</t>
  </si>
  <si>
    <t>Boxing Day</t>
  </si>
  <si>
    <t>Proclamation Day</t>
  </si>
  <si>
    <t>Christmas Holidays</t>
  </si>
  <si>
    <t>New Year's Eve *</t>
  </si>
  <si>
    <t>Current Week</t>
  </si>
  <si>
    <t>Next Week</t>
  </si>
  <si>
    <t>% complete dropdown values</t>
  </si>
  <si>
    <t>state dropdown values</t>
  </si>
  <si>
    <t>http://publicholidays.com.au</t>
  </si>
  <si>
    <t>Dates retrieved from:</t>
  </si>
  <si>
    <t>Notes</t>
  </si>
  <si>
    <t>Is Holiday</t>
  </si>
  <si>
    <t>Controls Sheet</t>
  </si>
  <si>
    <t>Period Ending Date:</t>
  </si>
  <si>
    <t>activity status dropdown</t>
  </si>
  <si>
    <t>risk status dropdown</t>
  </si>
  <si>
    <t>Open</t>
  </si>
  <si>
    <t>Resolved</t>
  </si>
  <si>
    <t>Date Raised</t>
  </si>
  <si>
    <t>Name</t>
  </si>
  <si>
    <t>Description</t>
  </si>
  <si>
    <t>Issues</t>
  </si>
  <si>
    <t>Risks</t>
  </si>
  <si>
    <t>Issues Raised This Week</t>
  </si>
  <si>
    <t>Risks Raised This Week</t>
  </si>
  <si>
    <t>Work Plan - Issues and Risks</t>
  </si>
  <si>
    <t>Stage Start Date</t>
  </si>
  <si>
    <t>Target Stage End Date</t>
  </si>
  <si>
    <t>Hard Constraint / Estimated</t>
  </si>
  <si>
    <t>% Done</t>
  </si>
  <si>
    <t>Due Dates</t>
  </si>
  <si>
    <t>Week</t>
  </si>
  <si>
    <t>Week:</t>
  </si>
  <si>
    <t>Status Report</t>
  </si>
  <si>
    <t>Completion Date</t>
  </si>
  <si>
    <t>project status</t>
  </si>
  <si>
    <t>Green</t>
  </si>
  <si>
    <t>Red</t>
  </si>
  <si>
    <t>ACT, SA, TAS, VIC</t>
  </si>
  <si>
    <t>QLD, NT</t>
  </si>
  <si>
    <t>ACT, WA</t>
  </si>
  <si>
    <t>TAS, VIC</t>
  </si>
  <si>
    <t>QLD, ACT, NSW &amp; SA</t>
  </si>
  <si>
    <t>NT, QLD</t>
  </si>
  <si>
    <t>ACT, NSW &amp; SA, QLD</t>
  </si>
  <si>
    <t>Work Instructions</t>
  </si>
  <si>
    <t xml:space="preserve">
</t>
  </si>
  <si>
    <t>All cells that are highlighted with a grey-yellow need to be edited.</t>
  </si>
  <si>
    <t>Orange</t>
  </si>
  <si>
    <t>Protected Sheets</t>
  </si>
  <si>
    <t>To see if a sheet is protected look for a little lock symbol next to the sheet name. If a sheet is locked only pre-defined cells can be selected and edited. Also no table rows or columns can be added or removed.</t>
  </si>
  <si>
    <t>To protect or unprotect a sheet click the 'Unprotect Sheet' (if protected) or 'Protect Sheet' (if unprotected) button under the 'Review' ribbon.</t>
  </si>
  <si>
    <t>Dynamic tables can be recognised by a little blue corner or arrow symbol in the column. To add or remove rows in any dynamic table the respective sheet has to be unprotected. There are no tables in this workbook that require adding or removing rows that are not dynamic tables.</t>
  </si>
  <si>
    <t>Dynamic Tables</t>
  </si>
  <si>
    <t>Protect / Unprotect Sheets</t>
  </si>
  <si>
    <t>Editable Cells</t>
  </si>
  <si>
    <r>
      <rPr>
        <b/>
        <u/>
        <sz val="16"/>
        <color theme="3"/>
        <rFont val="Tahoma"/>
        <family val="2"/>
      </rPr>
      <t>General instructions:</t>
    </r>
    <r>
      <rPr>
        <b/>
        <sz val="16"/>
        <color theme="3"/>
        <rFont val="Tahoma"/>
        <family val="2"/>
      </rPr>
      <t xml:space="preserve">
</t>
    </r>
    <r>
      <rPr>
        <b/>
        <sz val="12"/>
        <color theme="3"/>
        <rFont val="Tahoma"/>
        <family val="2"/>
      </rPr>
      <t>(Applies for all sheets)</t>
    </r>
  </si>
  <si>
    <t/>
  </si>
  <si>
    <t>How To's</t>
  </si>
  <si>
    <t>To report issues, feedback or address questions, please contact: florian.kalbe@busanalysts.com.au</t>
  </si>
  <si>
    <t>SDM Name</t>
  </si>
  <si>
    <t>project status meanings</t>
  </si>
  <si>
    <t>Identified issues or risks are likely to impact time, cost or quality of analysis work and no effective mitigation strategy is in place to remediate; OR Identified issues or materialised risks are actually impacting time, cost or quality of analysis work.</t>
  </si>
  <si>
    <t xml:space="preserve"> </t>
  </si>
  <si>
    <t>Identified issues or risks have potential to impact time, cost or quality of analysis work, however an effective mitigation strategy is in place for each.</t>
  </si>
  <si>
    <t>Initiative is on track in terms of time, cost and quality of analysis work. No identified issues or risks are likely to impact initiative health.</t>
  </si>
  <si>
    <t>- by default all sheets are protected to make clear what cells are editable and what cells do not require any input
- please familiarise yourself with the workbook
- you have to unprotect sheets to insert or delete rows within dynamic tables, e.g. Project List in 1 Controls
- check the comments for help
- to hide or show all comment go to the 'Review' ribbon and select 'Show All Comments'
- comments will not be printed so hiding them is sufficient, you do not have to delete them
- never delete activities that are rescheduled, but always set status to 'Rescheduled' and copy activity to desired week or date. This is important because the status report is automatically generated from the 3 Work Plan sheet and will not display rescheduled activities if they are removed from the respective week. The Status Report can not be edited or modified in any way.
- exactly one deliverable, activity, project, etc. per row
- only edit cells that have a yellow fill
- don't edit cells that contain formulas
- always ensure tables don’t contain empty rows
- if locked cells with formulas do not contain the information you are expecting double-check the respective source-cells if the entered data is correct. Otherwise please contact email address below.</t>
  </si>
  <si>
    <t>Impact</t>
  </si>
  <si>
    <t>First Row of Current Period WP</t>
  </si>
  <si>
    <t>First Row Next Period WP</t>
  </si>
  <si>
    <t>First Row of Current Period Issues</t>
  </si>
  <si>
    <t>First Row Current Period Risks</t>
  </si>
  <si>
    <t>Consultant Initials</t>
  </si>
  <si>
    <t>Consultant Role</t>
  </si>
  <si>
    <t>Initials</t>
  </si>
  <si>
    <t>Add Rows</t>
  </si>
  <si>
    <t>To add a row to a dynamic table, please select the entire row below the dynamic table and press "'Shift' + 'Command' + '+'". Then just start typing in the new row below the dynamic table and it will automatically expand once you leave the cell.</t>
  </si>
  <si>
    <t>Deliverable (optional)</t>
  </si>
  <si>
    <t>Total number of deliverables</t>
  </si>
  <si>
    <t>Progress</t>
  </si>
  <si>
    <t>Unfinished</t>
  </si>
  <si>
    <t>Total number of 
weeks</t>
  </si>
  <si>
    <t>Total number of 
activities</t>
  </si>
  <si>
    <t>Reason</t>
  </si>
  <si>
    <t>Type</t>
  </si>
  <si>
    <t>Amount in days</t>
  </si>
  <si>
    <t>engagement effort types</t>
  </si>
  <si>
    <t>Leave</t>
  </si>
  <si>
    <t># Public holidays during engagement</t>
  </si>
  <si>
    <t>Effort in days</t>
  </si>
  <si>
    <t>Initial Engagement End</t>
  </si>
  <si>
    <t>Actual Engagement End</t>
  </si>
  <si>
    <t>Total number of
working days</t>
  </si>
  <si>
    <t>Effort Balance</t>
  </si>
  <si>
    <t>Valid Dates</t>
  </si>
  <si>
    <t>constraint</t>
  </si>
  <si>
    <t>Hard constraint</t>
  </si>
  <si>
    <t>Estimated</t>
  </si>
  <si>
    <t>Cancelled</t>
  </si>
  <si>
    <t>Engagement Effort Variation</t>
  </si>
  <si>
    <t>Potential Solution</t>
  </si>
  <si>
    <t>Potential Mitigation</t>
  </si>
  <si>
    <t>Potential Impact</t>
  </si>
  <si>
    <t>Status Group</t>
  </si>
  <si>
    <t>Engagement Status:</t>
  </si>
  <si>
    <t>Project Timeline</t>
  </si>
  <si>
    <t>project timeline</t>
  </si>
  <si>
    <t>Fixed end date</t>
  </si>
  <si>
    <t>Flexible end date</t>
  </si>
  <si>
    <t>Consultant Responsible</t>
  </si>
  <si>
    <t>impact</t>
  </si>
  <si>
    <t>Trivial</t>
  </si>
  <si>
    <t>Low</t>
  </si>
  <si>
    <t>Medium</t>
  </si>
  <si>
    <t>High</t>
  </si>
  <si>
    <t>Blocker</t>
  </si>
  <si>
    <t>Start Date</t>
  </si>
  <si>
    <t>End date</t>
  </si>
  <si>
    <t>Effort consumption</t>
  </si>
  <si>
    <t>Effort increase</t>
  </si>
  <si>
    <t xml:space="preserve"> Sunday before Start</t>
  </si>
  <si>
    <t>Internal Peer Review Date</t>
  </si>
  <si>
    <t>Client Review Date</t>
  </si>
  <si>
    <t>Devonport Cup</t>
  </si>
  <si>
    <t>Royal Hobart Regatta</t>
  </si>
  <si>
    <t>Launceston Cup</t>
  </si>
  <si>
    <t>King Island Show</t>
  </si>
  <si>
    <t>March Public Holiday</t>
  </si>
  <si>
    <t>Eight Hours Day</t>
  </si>
  <si>
    <t>Day following Good Friday</t>
  </si>
  <si>
    <t>National except TAS &amp; WA</t>
  </si>
  <si>
    <t>ACT, NSW, QLD &amp; VIC</t>
  </si>
  <si>
    <t>Easter Tuesday *</t>
  </si>
  <si>
    <t>AGFEST</t>
  </si>
  <si>
    <t>Reconciliation Day</t>
  </si>
  <si>
    <t>National except QLD &amp; WA</t>
  </si>
  <si>
    <t>Ekka Wednesday *</t>
  </si>
  <si>
    <t>AFL Grand Final Friday</t>
  </si>
  <si>
    <t>ACT, NSW &amp; SA</t>
  </si>
  <si>
    <t>Burnie Show</t>
  </si>
  <si>
    <t>Royal Launceston Show</t>
  </si>
  <si>
    <t>Flinders Island Show</t>
  </si>
  <si>
    <t>Royal Hobart Show</t>
  </si>
  <si>
    <t>Recreation Day</t>
  </si>
  <si>
    <t>Melbourne Cup Day *</t>
  </si>
  <si>
    <t>Devonport Show</t>
  </si>
  <si>
    <t>National except SA</t>
  </si>
  <si>
    <t>NT &amp; SA</t>
  </si>
  <si>
    <t>Australia Day Holiday</t>
  </si>
  <si>
    <t>Anzac Day Holiday</t>
  </si>
  <si>
    <t>Proclamation Day Holiday</t>
  </si>
  <si>
    <t>Boxing Day Holiday</t>
  </si>
  <si>
    <t>ACT, SA &amp; WA</t>
  </si>
  <si>
    <t>Christmas Holiday</t>
  </si>
  <si>
    <t>New Year Holiday</t>
  </si>
  <si>
    <t>QLD, NSW, VIC, NT, SA, QA, TAS</t>
  </si>
  <si>
    <t>QLD, NSW, VIC, NT, QA, TAS</t>
  </si>
  <si>
    <t>NT, SA</t>
  </si>
  <si>
    <t>QLD, NSW, VIC, NT, SA</t>
  </si>
  <si>
    <t>NSW, VIC, NT, SA, TAS</t>
  </si>
  <si>
    <t>QLD, NSW, VIC, NT, WA, TAS</t>
  </si>
  <si>
    <t>Jeremy Spencer</t>
  </si>
  <si>
    <t>Core Banking Transformation</t>
  </si>
  <si>
    <t>RDW</t>
  </si>
  <si>
    <t>Senior Business Analyst</t>
  </si>
  <si>
    <t>Introduction to engagement and key stakeholders</t>
  </si>
  <si>
    <t>None</t>
  </si>
  <si>
    <t>Met with Richard Claydon and Ashley X. Later in the morning with Darren X.</t>
  </si>
  <si>
    <t>Induction reading</t>
  </si>
  <si>
    <t>Please see email to Richard confirming.</t>
  </si>
  <si>
    <t>Transformation introduction session (101)</t>
  </si>
  <si>
    <t>Where it's at now. Transformation group explanation and sponsors for each group.</t>
  </si>
  <si>
    <t>Transformation for the Platforms and Technology - Core Banking group specifically</t>
  </si>
  <si>
    <t>Identification of the way to proceed with the process/transactions using the usage report.</t>
  </si>
  <si>
    <t>Core Banking Use Case Analysis Catalogue</t>
  </si>
  <si>
    <t>According to day one interactions.</t>
  </si>
  <si>
    <t>Develop work plan according to information collected and agreed for this engagement</t>
  </si>
  <si>
    <t>Ashley catch-up</t>
  </si>
  <si>
    <t xml:space="preserve">Develop collection spreadsheet </t>
  </si>
  <si>
    <t>Initial meeting with Contact Centre</t>
  </si>
  <si>
    <t>Agreed question to be asked during active observations</t>
  </si>
  <si>
    <t>Weekly Transformation meeting</t>
  </si>
  <si>
    <t>Miscellaneous time</t>
  </si>
  <si>
    <t>Weekly meeting for status check.</t>
  </si>
  <si>
    <t>Update collection template with feedback</t>
  </si>
  <si>
    <t>Walkthrough and agree changes with Richard</t>
  </si>
  <si>
    <t>Book sessions for Week 2</t>
  </si>
  <si>
    <t>Agree stakeholder sessions with Richard</t>
  </si>
  <si>
    <t>Capture call content including users method of accessing core and what is run for each call.</t>
  </si>
  <si>
    <t>Processes dictated by call content - Groups 4.0 and 5.0 expected.</t>
  </si>
  <si>
    <t>Transfer Contact Centre use case notes to template - Session 1</t>
  </si>
  <si>
    <t>Booking is being done one week out at this stage.</t>
  </si>
  <si>
    <t>Second session.</t>
  </si>
  <si>
    <t>Transfer Contact Centre use case notes to template - Session 2</t>
  </si>
  <si>
    <t>Active observation day session one - Operations</t>
  </si>
  <si>
    <t>Susan</t>
  </si>
  <si>
    <t>Active observation day session two - Operations</t>
  </si>
  <si>
    <t>Active observation day session four - Operations</t>
  </si>
  <si>
    <t>Transfer Operations use case notes to template - week 2</t>
  </si>
  <si>
    <t>Tentative for Petrie visit to Brokers</t>
  </si>
  <si>
    <t>Prebook parking as Earlybird The Barracks Carpark</t>
  </si>
  <si>
    <t>Active observation day session one - Contact Centre, General</t>
  </si>
  <si>
    <t>Active observation half day session two - Contact Centre, Retention and Email Queries</t>
  </si>
  <si>
    <t>Active observation day session three - Contact Centre, Sales</t>
  </si>
  <si>
    <t>This is ongoing through the week in the afternoons.</t>
  </si>
  <si>
    <t>Active observation session Payroll - Operations</t>
  </si>
  <si>
    <t>No transactions on Monday so need to go back.</t>
  </si>
  <si>
    <t>Active observation HALF day session three - Operations</t>
  </si>
  <si>
    <t xml:space="preserve">Conducted after lunch due to Roadshow. </t>
  </si>
  <si>
    <t>Transfer Operations use case notes to template - Day 1/2.</t>
  </si>
  <si>
    <t>Data entry and updates during Roadshow.</t>
  </si>
  <si>
    <t>Started this one early to capture processing.</t>
  </si>
  <si>
    <t>Tentative catch up session. Expectation is Credit Operations will complete earlier than scheduled.</t>
  </si>
  <si>
    <t>Active observation day session catch up - Contact Centre, Sales</t>
  </si>
  <si>
    <t>Active observation session - Credit Operations</t>
  </si>
  <si>
    <t>Active observation session - Credit Operations Collections and Remediations</t>
  </si>
  <si>
    <t>Transfer Operations use case notes to template</t>
  </si>
  <si>
    <t>Active observations session - Broker Support &amp; Retail Reporting</t>
  </si>
  <si>
    <t>Active observation session 2 - Branch</t>
  </si>
  <si>
    <t>Active observation session 1 - Branch</t>
  </si>
  <si>
    <t>Active observation session 3 - Branch</t>
  </si>
  <si>
    <t>Collation day</t>
  </si>
  <si>
    <t>Due to Credit Operations not being available.</t>
  </si>
  <si>
    <t>Part day transfer of use case notes to template</t>
  </si>
  <si>
    <t>Due to illness</t>
  </si>
  <si>
    <t>Due to half days in branch, no new transactions so chose to populate collection template instead.</t>
  </si>
  <si>
    <t>Future - planning session with RC</t>
  </si>
  <si>
    <t>Planning for last quarter of initial and post initial engagement.</t>
  </si>
  <si>
    <t>Active observations session - Broker Support &amp; Retail Reporting - afternoon</t>
  </si>
  <si>
    <t>Active observation Financial Crimes team - afternoon</t>
  </si>
  <si>
    <t>Collation day - half day</t>
  </si>
  <si>
    <t>Active observation day session catch up - Contact Centre, Sales - morning</t>
  </si>
  <si>
    <t>Nikesh Parbhoo</t>
  </si>
  <si>
    <t>NP</t>
  </si>
  <si>
    <t xml:space="preserve">Student Experience - Credit Management </t>
  </si>
  <si>
    <t>Customer Journey Maps</t>
  </si>
  <si>
    <t xml:space="preserve">Business Process Maps (Level 3) </t>
  </si>
  <si>
    <t>Access to Teams</t>
  </si>
  <si>
    <t>Kick-off, Access to Docuemntation and Systems, Discussion of the stakeholders and plan for workshops</t>
  </si>
  <si>
    <t xml:space="preserve">Update the SDS </t>
  </si>
  <si>
    <t xml:space="preserve">None </t>
  </si>
  <si>
    <t xml:space="preserve">Not Applicable </t>
  </si>
  <si>
    <t>Service Delivery Specification (SDS)</t>
  </si>
  <si>
    <t xml:space="preserve">Engagement Workplan </t>
  </si>
  <si>
    <t>Create Workplan</t>
  </si>
  <si>
    <t xml:space="preserve">Credit Transfer Overview Brief with key stakeholders </t>
  </si>
  <si>
    <t>Workshop 2</t>
  </si>
  <si>
    <t>Workshop 3</t>
  </si>
  <si>
    <t>Workshop 4</t>
  </si>
  <si>
    <t>Workshop 2: International</t>
  </si>
  <si>
    <t>Workshop 4: HE - Follow up</t>
  </si>
  <si>
    <t>Workshop 5: International follow up</t>
  </si>
  <si>
    <t xml:space="preserve">Workshop Appraoch </t>
  </si>
  <si>
    <t>Prepare Cust Journey Frameworks for the workshops next week</t>
  </si>
  <si>
    <t>Contingency</t>
  </si>
  <si>
    <t>Document outcomes from Workshop 4:  Customer journey and As-Is Business Process updates</t>
  </si>
  <si>
    <t>Document outcomes from Workshop 6:  Customer journey and As-Is Business Process updates</t>
  </si>
  <si>
    <t>Targeted feedback, 1-on-1 sessions and updates of CJMs and As-Is business processes</t>
  </si>
  <si>
    <t>Targeted feedback, 1-on-1 sessions and updates of CJMs and To-Be Business Processes</t>
  </si>
  <si>
    <t>Targeted feedback, 1-on-1 sessions and updates of CJMs and To-Be business processes</t>
  </si>
  <si>
    <t>Document Gap Analysis and identify improvements</t>
  </si>
  <si>
    <t xml:space="preserve">FEEDBACK POINT: Distribute CJMs and Business Processes for Review </t>
  </si>
  <si>
    <t>Outline recommendations presentation</t>
  </si>
  <si>
    <t>FEEDBACK POINT: Distribute Gap Analysis and Improvements Findings and the Recommendations Presentation.</t>
  </si>
  <si>
    <t>FEEDBACK POINT: Distribute Gap Analysis and Improvements Findings</t>
  </si>
  <si>
    <t xml:space="preserve">Present Recommendations to key stakeholders </t>
  </si>
  <si>
    <t xml:space="preserve">Engagement Close-Out </t>
  </si>
  <si>
    <t xml:space="preserve">Workshop 1 </t>
  </si>
  <si>
    <t>Close-Out</t>
  </si>
  <si>
    <t>Availability of International Stakeholders</t>
  </si>
  <si>
    <t>Availability of HE Stakeholders</t>
  </si>
  <si>
    <t>Availability of Stakeholders</t>
  </si>
  <si>
    <t xml:space="preserve">  </t>
  </si>
  <si>
    <t>Workshop 1: VET</t>
  </si>
  <si>
    <t>Workshop 3: HE</t>
  </si>
  <si>
    <t xml:space="preserve">The relatively new way of working with Miro will likely present challenges to running the workshop efficiently </t>
  </si>
  <si>
    <t>It takes too long to set the meeting stakeholders up correctly and thereafter be efficient in the workshop.  Stakeholders have not been trained enough for this to be viable option where they contribute themselves to the Miro board</t>
  </si>
  <si>
    <t>Not achieving the workshop outcomes in the allocated time.</t>
  </si>
  <si>
    <t>Document the High Level Human Centred Design Themes and Principles.</t>
  </si>
  <si>
    <t xml:space="preserve">Document outcomes from Workshop 2:  Customer journey and Personas </t>
  </si>
  <si>
    <t>Document outcomes from Workshop 3:  Customer journey and Personas</t>
  </si>
  <si>
    <t>Document outcomes from Workshop 4:  Customer journey and Personas</t>
  </si>
  <si>
    <t>Customer Journey Maps and Personas</t>
  </si>
  <si>
    <t>Document outcomes from Workshop 1:  Customer journey and Personas</t>
  </si>
  <si>
    <t>High Level Customer Journey Future Visioning</t>
  </si>
  <si>
    <t>High Level Human Centred Design Themes and Principles.</t>
  </si>
  <si>
    <t xml:space="preserve">Document outocmes from follow-up workshops </t>
  </si>
  <si>
    <t>Workshop 6: VET follow up workshop</t>
  </si>
  <si>
    <t xml:space="preserve">Workshop Approach </t>
  </si>
  <si>
    <t xml:space="preserve">Pre-Booked Leave </t>
  </si>
  <si>
    <t xml:space="preserve">Updated 18/05 and sent to Sponsor for approval. Sponsor has approved this. </t>
  </si>
  <si>
    <t>Updated and sent to Sponsor for sign-off</t>
  </si>
  <si>
    <t xml:space="preserve">Shared with Sponsor and Project Manager. </t>
  </si>
  <si>
    <t xml:space="preserve">Communicate Workshop Approach for discussion with Sponsor and Project Manager </t>
  </si>
  <si>
    <t xml:space="preserve">Distribute Workplan to Sponsor and Project Manager </t>
  </si>
  <si>
    <t xml:space="preserve">Distribute Workshop Approach to Sponsor and Project Manager </t>
  </si>
  <si>
    <t>Walkthrough of workshop approach with Sponsor and Project Manager</t>
  </si>
  <si>
    <t xml:space="preserve">Train them through an intitial 15 minute crash course on Miro at the beginning of the session.  Ensure that everybody is setup beforehand - this will be facilitated by Project Manager. </t>
  </si>
  <si>
    <t>As-Is Mini planning sessin (Domestic HE to HE, Project Manager)</t>
  </si>
  <si>
    <t>Higher Education / University</t>
  </si>
  <si>
    <t>Not required</t>
  </si>
  <si>
    <t xml:space="preserve">Let only the main workshop team control the board.  The stakeholders can have access to view how their contributions are being recorded (through sharing the Miro board through Zoom) </t>
  </si>
  <si>
    <t xml:space="preserve">Current focus is mainly on the Blue Sky thinking angle of the project.  Week starting 1 June 2020 BAPL will be focusing on the As-Is business processes so that an anchor for the gap analysis is established. </t>
  </si>
  <si>
    <t>BAPL has already started analysis work on the As-Is business processes.  BAPL has also scheduled a process workshop kick-off with Domestic HE to HE for Monday 1 June 2020</t>
  </si>
  <si>
    <t>BAPL Consultant</t>
  </si>
  <si>
    <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</si>
</sst>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d"/>
  </numFmts>
  <fonts count="62" x14ac:knownFonts="1">
    <font>
      <sz val="10"/>
      <color theme="3"/>
      <name val="Calibri"/>
      <family val="2"/>
      <scheme val="minor"/>
    </font>
    <font>
      <sz val="12"/>
      <color theme="1"/>
      <name val="Calibri"/>
      <family val="2"/>
      <scheme val="minor"/>
    </font>
    <font>
      <sz val="12"/>
      <color theme="1"/>
      <name val="Tahoma"/>
      <family val="2"/>
    </font>
    <font>
      <sz val="12"/>
      <color theme="1"/>
      <name val="Tahoma"/>
      <family val="2"/>
    </font>
    <font>
      <sz val="12"/>
      <color theme="1"/>
      <name val="Tahoma"/>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4"/>
      <color rgb="FF13558E"/>
      <name val="Tahoma"/>
      <family val="2"/>
    </font>
    <font>
      <sz val="12"/>
      <color theme="1"/>
      <name val="Tahoma"/>
      <family val="2"/>
    </font>
    <font>
      <b/>
      <sz val="14"/>
      <color rgb="FF13558E"/>
      <name val="Tahoma"/>
      <family val="2"/>
    </font>
    <font>
      <b/>
      <sz val="12"/>
      <color theme="1"/>
      <name val="Tahoma"/>
      <family val="2"/>
    </font>
    <font>
      <b/>
      <sz val="12"/>
      <color theme="0"/>
      <name val="Tahoma"/>
      <family val="2"/>
    </font>
    <font>
      <b/>
      <sz val="16"/>
      <color theme="0"/>
      <name val="Tahoma"/>
      <family val="2"/>
    </font>
    <font>
      <b/>
      <sz val="14"/>
      <color theme="0"/>
      <name val="Tahoma"/>
      <family val="2"/>
    </font>
    <font>
      <sz val="12"/>
      <color rgb="FF1A1A1A"/>
      <name val="Tahoma"/>
      <family val="2"/>
    </font>
    <font>
      <sz val="12"/>
      <color rgb="FF000000"/>
      <name val="Tahoma"/>
      <family val="2"/>
    </font>
    <font>
      <sz val="11"/>
      <color theme="1"/>
      <name val="Tahoma"/>
      <family val="2"/>
    </font>
    <font>
      <sz val="8"/>
      <name val="Calibri"/>
      <family val="2"/>
      <scheme val="minor"/>
    </font>
    <font>
      <u/>
      <sz val="10"/>
      <color theme="10"/>
      <name val="Calibri"/>
      <family val="2"/>
      <scheme val="minor"/>
    </font>
    <font>
      <u/>
      <sz val="10"/>
      <color theme="11"/>
      <name val="Calibri"/>
      <family val="2"/>
      <scheme val="minor"/>
    </font>
    <font>
      <b/>
      <sz val="11"/>
      <color rgb="FFFFFFFF"/>
      <name val="Tahoma"/>
      <family val="2"/>
    </font>
    <font>
      <sz val="11"/>
      <color rgb="FF000000"/>
      <name val="Tahoma"/>
      <family val="2"/>
    </font>
    <font>
      <sz val="12"/>
      <color theme="0"/>
      <name val="Calibri"/>
      <family val="2"/>
      <scheme val="minor"/>
    </font>
    <font>
      <u/>
      <sz val="12"/>
      <color theme="1"/>
      <name val="Calibri"/>
      <family val="2"/>
      <scheme val="minor"/>
    </font>
    <font>
      <b/>
      <sz val="11"/>
      <color theme="1"/>
      <name val="Tahoma"/>
      <family val="2"/>
    </font>
    <font>
      <b/>
      <sz val="11"/>
      <color theme="0"/>
      <name val="Tahoma"/>
      <family val="2"/>
    </font>
    <font>
      <b/>
      <sz val="12"/>
      <name val="Tahoma"/>
      <family val="2"/>
    </font>
    <font>
      <sz val="12"/>
      <name val="Tahoma"/>
      <family val="2"/>
    </font>
    <font>
      <b/>
      <sz val="14"/>
      <name val="Tahoma"/>
      <family val="2"/>
    </font>
    <font>
      <b/>
      <sz val="12"/>
      <name val="Calibri"/>
      <family val="2"/>
      <scheme val="minor"/>
    </font>
    <font>
      <b/>
      <sz val="14"/>
      <color rgb="FF11548E"/>
      <name val="Tahoma"/>
      <family val="2"/>
    </font>
    <font>
      <b/>
      <sz val="12"/>
      <color rgb="FFFFFFFF"/>
      <name val="Tahoma"/>
      <family val="2"/>
    </font>
    <font>
      <b/>
      <sz val="12"/>
      <color rgb="FF13558E"/>
      <name val="Tahoma"/>
      <family val="2"/>
    </font>
    <font>
      <b/>
      <u/>
      <sz val="24"/>
      <color rgb="FF13558E"/>
      <name val="Tahoma"/>
      <family val="2"/>
    </font>
    <font>
      <sz val="10"/>
      <color theme="3"/>
      <name val="Tahoma"/>
      <family val="2"/>
    </font>
    <font>
      <b/>
      <i/>
      <sz val="10"/>
      <color theme="3"/>
      <name val="Tahoma"/>
      <family val="2"/>
    </font>
    <font>
      <b/>
      <u/>
      <sz val="16"/>
      <color rgb="FF11548E"/>
      <name val="Tahoma"/>
      <family val="2"/>
    </font>
    <font>
      <b/>
      <u/>
      <sz val="24"/>
      <color rgb="FF11548E"/>
      <name val="Tahoma"/>
      <family val="2"/>
    </font>
    <font>
      <b/>
      <sz val="16"/>
      <color theme="3"/>
      <name val="Tahoma"/>
      <family val="2"/>
    </font>
    <font>
      <b/>
      <u/>
      <sz val="16"/>
      <color theme="3"/>
      <name val="Tahoma"/>
      <family val="2"/>
    </font>
    <font>
      <b/>
      <sz val="12"/>
      <color theme="3"/>
      <name val="Tahoma"/>
      <family val="2"/>
    </font>
    <font>
      <sz val="10"/>
      <color indexed="81"/>
      <name val="Calibri"/>
      <family val="2"/>
    </font>
    <font>
      <b/>
      <sz val="10"/>
      <color indexed="81"/>
      <name val="Calibri"/>
      <family val="2"/>
    </font>
    <font>
      <sz val="10"/>
      <color theme="1"/>
      <name val="Tahoma"/>
      <family val="2"/>
    </font>
    <font>
      <i/>
      <sz val="10"/>
      <color theme="3"/>
      <name val="Tahoma"/>
      <family val="2"/>
    </font>
    <font>
      <sz val="13"/>
      <color theme="1"/>
      <name val="Courier New"/>
      <family val="3"/>
    </font>
    <font>
      <sz val="16"/>
      <color rgb="FF2F2F2F"/>
      <name val="Helvetica Neue"/>
      <family val="2"/>
    </font>
    <font>
      <sz val="16"/>
      <color rgb="FF2F2F2F"/>
      <name val="Tahoma"/>
      <family val="2"/>
    </font>
    <font>
      <b/>
      <sz val="10"/>
      <color rgb="FF000000"/>
      <name val="Tahoma"/>
      <family val="2"/>
    </font>
    <font>
      <sz val="10"/>
      <color rgb="FF000000"/>
      <name val="Tahoma"/>
      <family val="2"/>
    </font>
    <font>
      <u/>
      <sz val="10"/>
      <color rgb="FF000000"/>
      <name val="Tahoma"/>
      <family val="2"/>
    </font>
    <font>
      <i/>
      <sz val="10"/>
      <color rgb="FF000000"/>
      <name val="Tahoma"/>
      <family val="2"/>
    </font>
    <font>
      <sz val="12"/>
      <color rgb="FF000000"/>
      <name val="Calibri"/>
      <family val="2"/>
      <scheme val="minor"/>
    </font>
    <font>
      <b/>
      <u/>
      <sz val="10"/>
      <color rgb="FF000000"/>
      <name val="Tahoma"/>
      <family val="2"/>
    </font>
    <font>
      <sz val="11"/>
      <color theme="1"/>
      <name val="Tahoma"/>
      <family val="2"/>
    </font>
    <font>
      <sz val="11"/>
      <color theme="1"/>
      <name val="Tahoma"/>
      <family val="2"/>
    </font>
  </fonts>
  <fills count="9">
    <fill>
      <patternFill patternType="none"/>
    </fill>
    <fill>
      <patternFill patternType="gray125"/>
    </fill>
    <fill>
      <patternFill patternType="solid">
        <fgColor rgb="FF13558E"/>
        <bgColor indexed="64"/>
      </patternFill>
    </fill>
    <fill>
      <patternFill patternType="solid">
        <fgColor rgb="FF92D050"/>
        <bgColor indexed="64"/>
      </patternFill>
    </fill>
    <fill>
      <patternFill patternType="solid">
        <fgColor rgb="FF13558E"/>
        <bgColor rgb="FF000000"/>
      </patternFill>
    </fill>
    <fill>
      <patternFill patternType="solid">
        <fgColor rgb="FF11548E"/>
        <bgColor indexed="64"/>
      </patternFill>
    </fill>
    <fill>
      <patternFill patternType="solid">
        <fgColor theme="1"/>
        <bgColor indexed="64"/>
      </patternFill>
    </fill>
    <fill>
      <patternFill patternType="solid">
        <fgColor rgb="FF00B050"/>
        <bgColor indexed="64"/>
      </patternFill>
    </fill>
    <fill>
      <patternFill patternType="solid">
        <fgColor theme="0"/>
        <bgColor indexed="64"/>
      </patternFill>
    </fill>
  </fills>
  <borders count="58">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thin">
        <color auto="1"/>
      </bottom>
      <diagonal/>
    </border>
    <border>
      <left style="thin">
        <color auto="1"/>
      </left>
      <right/>
      <top style="thin">
        <color auto="1"/>
      </top>
      <bottom style="thin">
        <color auto="1"/>
      </bottom>
      <diagonal/>
    </border>
    <border>
      <left style="hair">
        <color auto="1"/>
      </left>
      <right/>
      <top/>
      <bottom/>
      <diagonal/>
    </border>
    <border>
      <left/>
      <right/>
      <top/>
      <bottom style="medium">
        <color theme="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rgb="FF11548E"/>
      </left>
      <right style="thin">
        <color rgb="FF11548E"/>
      </right>
      <top style="thin">
        <color rgb="FF11548E"/>
      </top>
      <bottom style="thin">
        <color rgb="FF11548E"/>
      </bottom>
      <diagonal/>
    </border>
    <border>
      <left style="thin">
        <color rgb="FF11548E"/>
      </left>
      <right/>
      <top style="thin">
        <color rgb="FF11548E"/>
      </top>
      <bottom style="thin">
        <color rgb="FF11548E"/>
      </bottom>
      <diagonal/>
    </border>
    <border>
      <left/>
      <right/>
      <top style="thin">
        <color rgb="FF11548E"/>
      </top>
      <bottom style="thin">
        <color rgb="FF11548E"/>
      </bottom>
      <diagonal/>
    </border>
    <border>
      <left/>
      <right style="thin">
        <color rgb="FF11548E"/>
      </right>
      <top style="thin">
        <color rgb="FF11548E"/>
      </top>
      <bottom style="thin">
        <color rgb="FF11548E"/>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auto="1"/>
      </right>
      <top style="thin">
        <color theme="1"/>
      </top>
      <bottom style="medium">
        <color theme="1"/>
      </bottom>
      <diagonal/>
    </border>
    <border>
      <left/>
      <right/>
      <top style="thin">
        <color theme="1"/>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auto="1"/>
      </right>
      <top/>
      <bottom style="medium">
        <color theme="1"/>
      </bottom>
      <diagonal/>
    </border>
    <border>
      <left style="thin">
        <color auto="1"/>
      </left>
      <right/>
      <top/>
      <bottom style="medium">
        <color theme="1"/>
      </bottom>
      <diagonal/>
    </border>
    <border>
      <left style="thin">
        <color auto="1"/>
      </left>
      <right style="thin">
        <color auto="1"/>
      </right>
      <top style="thin">
        <color theme="1"/>
      </top>
      <bottom style="thin">
        <color auto="1"/>
      </bottom>
      <diagonal/>
    </border>
    <border>
      <left style="hair">
        <color theme="1"/>
      </left>
      <right style="hair">
        <color theme="1"/>
      </right>
      <top style="hair">
        <color theme="1"/>
      </top>
      <bottom style="hair">
        <color theme="1"/>
      </bottom>
      <diagonal/>
    </border>
    <border>
      <left/>
      <right style="thin">
        <color auto="1"/>
      </right>
      <top style="thin">
        <color theme="1"/>
      </top>
      <bottom style="thin">
        <color auto="1"/>
      </bottom>
      <diagonal/>
    </border>
    <border>
      <left style="thin">
        <color auto="1"/>
      </left>
      <right/>
      <top style="thin">
        <color theme="1"/>
      </top>
      <bottom style="thin">
        <color auto="1"/>
      </bottom>
      <diagonal/>
    </border>
    <border>
      <left/>
      <right/>
      <top style="medium">
        <color auto="1"/>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1"/>
      </left>
      <right/>
      <top style="thin">
        <color auto="1"/>
      </top>
      <bottom style="thin">
        <color auto="1"/>
      </bottom>
      <diagonal/>
    </border>
    <border>
      <left/>
      <right/>
      <top/>
      <bottom style="thin">
        <color theme="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hair">
        <color theme="1"/>
      </left>
      <right style="hair">
        <color theme="1"/>
      </right>
      <top/>
      <bottom style="hair">
        <color theme="1"/>
      </bottom>
      <diagonal/>
    </border>
    <border>
      <left/>
      <right/>
      <top/>
      <bottom style="thin">
        <color rgb="FF11548E"/>
      </bottom>
      <diagonal/>
    </border>
    <border>
      <left style="thin">
        <color rgb="FF11548E"/>
      </left>
      <right style="thin">
        <color rgb="FF11548E"/>
      </right>
      <top style="thin">
        <color rgb="FF11548E"/>
      </top>
      <bottom/>
      <diagonal/>
    </border>
    <border>
      <left style="thin">
        <color rgb="FF11548E"/>
      </left>
      <right style="thin">
        <color rgb="FF11548E"/>
      </right>
      <top/>
      <bottom style="thin">
        <color rgb="FF11548E"/>
      </bottom>
      <diagonal/>
    </border>
    <border>
      <left/>
      <right style="hair">
        <color theme="1"/>
      </right>
      <top/>
      <bottom style="hair">
        <color theme="1"/>
      </bottom>
      <diagonal/>
    </border>
    <border>
      <left/>
      <right style="hair">
        <color theme="1"/>
      </right>
      <top style="hair">
        <color theme="1"/>
      </top>
      <bottom style="hair">
        <color theme="1"/>
      </bottom>
      <diagonal/>
    </border>
    <border>
      <left style="thin">
        <color theme="1"/>
      </left>
      <right style="thin">
        <color theme="1"/>
      </right>
      <top/>
      <bottom style="thin">
        <color theme="1"/>
      </bottom>
      <diagonal/>
    </border>
  </borders>
  <cellStyleXfs count="11">
    <xf numFmtId="0" fontId="0" fillId="0" borderId="0">
      <alignment vertical="center"/>
    </xf>
    <xf numFmtId="0" fontId="10" fillId="0" borderId="0"/>
    <xf numFmtId="9" fontId="10" fillId="0" borderId="0" applyFont="0" applyFill="0" applyBorder="0" applyAlignment="0" applyProtection="0"/>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cellStyleXfs>
  <cellXfs count="422">
    <xf numFmtId="0" fontId="0" fillId="0" borderId="0" xfId="0">
      <alignment vertical="center"/>
    </xf>
    <xf numFmtId="0" fontId="13" fillId="0" borderId="0" xfId="1" applyFont="1" applyBorder="1" applyAlignment="1">
      <alignment vertical="top"/>
    </xf>
    <xf numFmtId="0" fontId="14" fillId="0" borderId="0" xfId="1" applyFont="1" applyAlignment="1">
      <alignment wrapText="1"/>
    </xf>
    <xf numFmtId="0" fontId="14" fillId="0" borderId="0" xfId="1" applyFont="1"/>
    <xf numFmtId="9" fontId="14" fillId="0" borderId="0" xfId="2" applyFont="1"/>
    <xf numFmtId="0" fontId="14" fillId="0" borderId="0" xfId="1" applyFont="1" applyBorder="1" applyAlignment="1">
      <alignment vertical="center"/>
    </xf>
    <xf numFmtId="0" fontId="16" fillId="0" borderId="0" xfId="1" applyFont="1" applyBorder="1" applyAlignment="1">
      <alignment horizontal="center" vertical="center"/>
    </xf>
    <xf numFmtId="0" fontId="14" fillId="0" borderId="0" xfId="1" applyFont="1" applyBorder="1"/>
    <xf numFmtId="0" fontId="17" fillId="2" borderId="1" xfId="1" applyFont="1" applyFill="1" applyBorder="1"/>
    <xf numFmtId="0" fontId="13" fillId="0" borderId="0" xfId="1" applyFont="1" applyBorder="1" applyAlignment="1">
      <alignment horizontal="left"/>
    </xf>
    <xf numFmtId="0" fontId="10" fillId="0" borderId="0" xfId="1" applyAlignment="1">
      <alignment wrapText="1"/>
    </xf>
    <xf numFmtId="0" fontId="10" fillId="0" borderId="0" xfId="1"/>
    <xf numFmtId="9" fontId="0" fillId="0" borderId="0" xfId="2" applyFont="1"/>
    <xf numFmtId="0" fontId="10" fillId="0" borderId="0" xfId="1" applyFill="1"/>
    <xf numFmtId="0" fontId="11" fillId="0" borderId="0" xfId="1" applyFont="1" applyFill="1"/>
    <xf numFmtId="2" fontId="10" fillId="0" borderId="0" xfId="1" applyNumberFormat="1" applyFill="1"/>
    <xf numFmtId="0" fontId="10" fillId="0" borderId="0" xfId="1" quotePrefix="1"/>
    <xf numFmtId="0" fontId="10" fillId="0" borderId="0" xfId="1" applyAlignment="1">
      <alignment horizontal="center"/>
    </xf>
    <xf numFmtId="2" fontId="10" fillId="0" borderId="0" xfId="1" applyNumberFormat="1"/>
    <xf numFmtId="0" fontId="15" fillId="0" borderId="0" xfId="1" applyFont="1" applyAlignment="1">
      <alignment wrapText="1"/>
    </xf>
    <xf numFmtId="0" fontId="14" fillId="0" borderId="0" xfId="1" applyFont="1" applyAlignment="1">
      <alignment horizontal="left"/>
    </xf>
    <xf numFmtId="0" fontId="14" fillId="0" borderId="0" xfId="1" applyFont="1" applyAlignment="1">
      <alignment horizontal="right" wrapText="1"/>
    </xf>
    <xf numFmtId="0" fontId="10" fillId="0" borderId="0" xfId="1" applyAlignment="1">
      <alignment horizontal="center" vertical="top"/>
    </xf>
    <xf numFmtId="0" fontId="13" fillId="0" borderId="0" xfId="1" applyFont="1" applyBorder="1" applyAlignment="1">
      <alignment horizontal="center" vertical="top"/>
    </xf>
    <xf numFmtId="0" fontId="22" fillId="0" borderId="0" xfId="1" applyFont="1"/>
    <xf numFmtId="9" fontId="10" fillId="0" borderId="0" xfId="1" applyNumberFormat="1"/>
    <xf numFmtId="0" fontId="11" fillId="0" borderId="0" xfId="1" applyFont="1" applyAlignment="1">
      <alignment horizontal="center"/>
    </xf>
    <xf numFmtId="0" fontId="11" fillId="2" borderId="11" xfId="1" applyNumberFormat="1" applyFont="1" applyFill="1" applyBorder="1" applyAlignment="1">
      <alignment horizontal="center"/>
    </xf>
    <xf numFmtId="0" fontId="10" fillId="6" borderId="0" xfId="1" applyFill="1"/>
    <xf numFmtId="0" fontId="28" fillId="0" borderId="0" xfId="1" applyFont="1" applyFill="1" applyAlignment="1">
      <alignment horizontal="center"/>
    </xf>
    <xf numFmtId="0" fontId="15" fillId="0" borderId="0" xfId="1" applyFont="1" applyAlignment="1">
      <alignment horizontal="center"/>
    </xf>
    <xf numFmtId="0" fontId="10" fillId="0" borderId="0" xfId="1" applyBorder="1"/>
    <xf numFmtId="0" fontId="13" fillId="0" borderId="0" xfId="1" applyFont="1" applyBorder="1" applyAlignment="1" applyProtection="1"/>
    <xf numFmtId="0" fontId="10" fillId="0" borderId="0" xfId="1" applyProtection="1"/>
    <xf numFmtId="0" fontId="13" fillId="0" borderId="0" xfId="1" applyFont="1" applyBorder="1" applyAlignment="1" applyProtection="1">
      <alignment horizontal="center" vertical="top"/>
    </xf>
    <xf numFmtId="0" fontId="10" fillId="0" borderId="0" xfId="1" applyAlignment="1" applyProtection="1">
      <alignment horizontal="center"/>
    </xf>
    <xf numFmtId="0" fontId="15" fillId="0" borderId="0" xfId="1" applyFont="1" applyBorder="1" applyAlignment="1" applyProtection="1"/>
    <xf numFmtId="0" fontId="15" fillId="0" borderId="0" xfId="1" applyFont="1" applyBorder="1" applyAlignment="1" applyProtection="1">
      <alignment wrapText="1"/>
    </xf>
    <xf numFmtId="0" fontId="16" fillId="0" borderId="0" xfId="1" applyFont="1" applyBorder="1" applyAlignment="1" applyProtection="1">
      <alignment vertical="center"/>
    </xf>
    <xf numFmtId="0" fontId="10" fillId="0" borderId="0" xfId="1" applyAlignment="1" applyProtection="1">
      <alignment horizontal="center" vertical="top"/>
    </xf>
    <xf numFmtId="0" fontId="22" fillId="0" borderId="0" xfId="1" applyFont="1" applyProtection="1"/>
    <xf numFmtId="1" fontId="30" fillId="0" borderId="0" xfId="1" applyNumberFormat="1" applyFont="1" applyAlignment="1" applyProtection="1">
      <alignment horizontal="center"/>
    </xf>
    <xf numFmtId="0" fontId="30" fillId="0" borderId="0" xfId="1" applyFont="1" applyAlignment="1" applyProtection="1">
      <alignment horizontal="right"/>
    </xf>
    <xf numFmtId="0" fontId="16" fillId="0" borderId="0" xfId="1" applyFont="1" applyAlignment="1" applyProtection="1">
      <alignment horizontal="right"/>
    </xf>
    <xf numFmtId="0" fontId="8" fillId="0" borderId="0" xfId="1" applyFont="1"/>
    <xf numFmtId="0" fontId="10" fillId="0" borderId="0" xfId="1" applyAlignment="1" applyProtection="1">
      <alignment horizontal="center" vertical="top" wrapText="1"/>
    </xf>
    <xf numFmtId="0" fontId="15" fillId="0" borderId="0" xfId="1" applyFont="1" applyBorder="1" applyAlignment="1" applyProtection="1">
      <alignment horizontal="center" vertical="top"/>
    </xf>
    <xf numFmtId="0" fontId="16" fillId="0" borderId="0" xfId="1" applyFont="1" applyBorder="1" applyAlignment="1" applyProtection="1">
      <alignment horizontal="center" vertical="top"/>
    </xf>
    <xf numFmtId="0" fontId="22" fillId="0" borderId="0" xfId="1" applyFont="1" applyAlignment="1" applyProtection="1">
      <alignment horizontal="center" vertical="top" wrapText="1"/>
    </xf>
    <xf numFmtId="9" fontId="18" fillId="0" borderId="0" xfId="2" applyFont="1" applyFill="1" applyBorder="1" applyAlignment="1" applyProtection="1">
      <alignment horizontal="center" vertical="top"/>
    </xf>
    <xf numFmtId="0" fontId="22" fillId="0" borderId="0" xfId="1" applyFont="1" applyFill="1" applyBorder="1" applyAlignment="1" applyProtection="1">
      <alignment horizontal="center" vertical="center"/>
    </xf>
    <xf numFmtId="0" fontId="14" fillId="0" borderId="0" xfId="1" applyFont="1" applyAlignment="1" applyProtection="1">
      <alignment horizontal="left"/>
    </xf>
    <xf numFmtId="14" fontId="14" fillId="0" borderId="0" xfId="1" applyNumberFormat="1" applyFont="1" applyAlignment="1" applyProtection="1">
      <alignment horizontal="left"/>
    </xf>
    <xf numFmtId="0" fontId="13" fillId="0" borderId="0" xfId="1" applyFont="1" applyBorder="1" applyAlignment="1"/>
    <xf numFmtId="0" fontId="15" fillId="0" borderId="0" xfId="1" applyFont="1" applyBorder="1" applyAlignment="1">
      <alignment wrapText="1"/>
    </xf>
    <xf numFmtId="0" fontId="14" fillId="0" borderId="0" xfId="1" applyFont="1" applyAlignment="1">
      <alignment horizontal="left"/>
    </xf>
    <xf numFmtId="14" fontId="14" fillId="0" borderId="0" xfId="1" applyNumberFormat="1" applyFont="1" applyAlignment="1">
      <alignment horizontal="left"/>
    </xf>
    <xf numFmtId="0" fontId="15" fillId="0" borderId="0" xfId="1" applyFont="1" applyBorder="1" applyAlignment="1"/>
    <xf numFmtId="14" fontId="14" fillId="0" borderId="0" xfId="1" applyNumberFormat="1" applyFont="1" applyAlignment="1">
      <alignment horizontal="center"/>
    </xf>
    <xf numFmtId="0" fontId="17" fillId="2" borderId="0" xfId="1" applyFont="1" applyFill="1" applyBorder="1" applyAlignment="1">
      <alignment horizontal="center" vertical="center"/>
    </xf>
    <xf numFmtId="0" fontId="17" fillId="0" borderId="0" xfId="1" applyFont="1" applyFill="1" applyBorder="1" applyAlignment="1">
      <alignment horizontal="left" vertical="center"/>
    </xf>
    <xf numFmtId="0" fontId="12" fillId="0" borderId="0" xfId="1" applyFont="1" applyFill="1" applyBorder="1" applyAlignment="1">
      <alignment horizontal="center"/>
    </xf>
    <xf numFmtId="14" fontId="16" fillId="0" borderId="24" xfId="1" applyNumberFormat="1" applyFont="1" applyBorder="1" applyAlignment="1" applyProtection="1">
      <alignment horizontal="center" vertical="center"/>
      <protection locked="0"/>
    </xf>
    <xf numFmtId="0" fontId="16" fillId="0" borderId="24" xfId="1" applyFont="1" applyBorder="1" applyAlignment="1" applyProtection="1">
      <alignment horizontal="center" vertical="center"/>
      <protection locked="0"/>
    </xf>
    <xf numFmtId="0" fontId="34" fillId="0" borderId="0" xfId="1" applyFont="1" applyFill="1" applyBorder="1" applyAlignment="1">
      <alignment wrapText="1"/>
    </xf>
    <xf numFmtId="0" fontId="17" fillId="2" borderId="0" xfId="1" applyFont="1" applyFill="1" applyAlignment="1">
      <alignment horizontal="center" vertical="center" wrapText="1"/>
    </xf>
    <xf numFmtId="0" fontId="17" fillId="2" borderId="0" xfId="1" applyFont="1" applyFill="1" applyAlignment="1">
      <alignment horizontal="center" vertical="center"/>
    </xf>
    <xf numFmtId="0" fontId="17" fillId="0" borderId="0" xfId="1" applyFont="1" applyFill="1" applyAlignment="1">
      <alignment horizontal="center" vertical="center"/>
    </xf>
    <xf numFmtId="0" fontId="32" fillId="0" borderId="0" xfId="1" applyFont="1" applyFill="1" applyBorder="1" applyAlignment="1" applyProtection="1">
      <alignment vertical="center"/>
    </xf>
    <xf numFmtId="0" fontId="32" fillId="0" borderId="0" xfId="1" applyFont="1" applyFill="1" applyBorder="1" applyAlignment="1">
      <alignment horizontal="center" vertical="center"/>
    </xf>
    <xf numFmtId="14" fontId="33" fillId="0" borderId="0" xfId="1" applyNumberFormat="1" applyFont="1" applyFill="1" applyBorder="1" applyAlignment="1">
      <alignment horizontal="left"/>
    </xf>
    <xf numFmtId="14" fontId="14" fillId="0" borderId="0" xfId="1" applyNumberFormat="1" applyFont="1" applyAlignment="1">
      <alignment horizontal="left" vertical="top"/>
    </xf>
    <xf numFmtId="0" fontId="14" fillId="0" borderId="0" xfId="1" applyNumberFormat="1" applyFont="1" applyAlignment="1">
      <alignment horizontal="right" vertical="top"/>
    </xf>
    <xf numFmtId="0" fontId="22" fillId="0" borderId="2" xfId="1" applyFont="1" applyBorder="1" applyAlignment="1" applyProtection="1">
      <alignment horizontal="left" vertical="top" wrapText="1"/>
      <protection locked="0"/>
    </xf>
    <xf numFmtId="0" fontId="22" fillId="0" borderId="2" xfId="1" quotePrefix="1" applyFont="1" applyBorder="1" applyAlignment="1" applyProtection="1">
      <alignment horizontal="left" vertical="top" wrapText="1"/>
      <protection locked="0"/>
    </xf>
    <xf numFmtId="0" fontId="16" fillId="0" borderId="20" xfId="1" applyFont="1" applyBorder="1" applyAlignment="1" applyProtection="1">
      <alignment horizontal="center" vertical="center"/>
    </xf>
    <xf numFmtId="0" fontId="17" fillId="2" borderId="29" xfId="1" applyFont="1" applyFill="1" applyBorder="1" applyAlignment="1">
      <alignment horizontal="center" vertical="center" wrapText="1"/>
    </xf>
    <xf numFmtId="0" fontId="17" fillId="2" borderId="30"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28" xfId="1" applyFont="1" applyFill="1" applyBorder="1" applyAlignment="1">
      <alignment horizontal="center" vertical="center" wrapText="1"/>
    </xf>
    <xf numFmtId="9" fontId="17" fillId="2" borderId="0" xfId="2" applyNumberFormat="1" applyFont="1" applyFill="1" applyAlignment="1">
      <alignment horizontal="center" vertical="center"/>
    </xf>
    <xf numFmtId="0" fontId="38" fillId="0" borderId="0" xfId="1" applyFont="1" applyBorder="1" applyAlignment="1" applyProtection="1">
      <alignment horizontal="center"/>
    </xf>
    <xf numFmtId="0" fontId="15" fillId="0" borderId="0" xfId="1" applyFont="1" applyBorder="1" applyAlignment="1" applyProtection="1">
      <alignment horizontal="center"/>
    </xf>
    <xf numFmtId="0" fontId="33" fillId="0" borderId="0" xfId="1" applyFont="1" applyFill="1" applyBorder="1" applyProtection="1"/>
    <xf numFmtId="0" fontId="14" fillId="0" borderId="17" xfId="1" applyNumberFormat="1" applyFont="1" applyBorder="1" applyAlignment="1">
      <alignment vertical="top" wrapText="1"/>
    </xf>
    <xf numFmtId="0" fontId="17" fillId="2" borderId="18" xfId="1" applyNumberFormat="1" applyFont="1" applyFill="1" applyBorder="1" applyAlignment="1">
      <alignment horizontal="center" vertical="center"/>
    </xf>
    <xf numFmtId="14" fontId="22" fillId="0" borderId="35" xfId="1" applyNumberFormat="1" applyFont="1" applyBorder="1" applyAlignment="1">
      <alignment horizontal="center"/>
    </xf>
    <xf numFmtId="0" fontId="22" fillId="0" borderId="35" xfId="1" applyFont="1" applyFill="1" applyBorder="1" applyAlignment="1" applyProtection="1">
      <alignment horizontal="center" vertical="center"/>
    </xf>
    <xf numFmtId="0" fontId="7" fillId="0" borderId="0" xfId="1" applyFont="1"/>
    <xf numFmtId="0" fontId="6" fillId="0" borderId="0" xfId="1" applyFont="1" applyProtection="1"/>
    <xf numFmtId="0" fontId="29" fillId="3" borderId="0" xfId="1" applyFont="1" applyFill="1" applyAlignment="1">
      <alignment horizontal="center"/>
    </xf>
    <xf numFmtId="0" fontId="9" fillId="3" borderId="0" xfId="1" applyFont="1" applyFill="1" applyAlignment="1">
      <alignment horizontal="center"/>
    </xf>
    <xf numFmtId="0" fontId="14" fillId="0" borderId="0" xfId="1" applyFont="1" applyProtection="1"/>
    <xf numFmtId="0" fontId="34" fillId="0" borderId="0" xfId="1" applyFont="1" applyFill="1" applyBorder="1" applyAlignment="1" applyProtection="1">
      <alignment wrapText="1"/>
    </xf>
    <xf numFmtId="0" fontId="35" fillId="0" borderId="0" xfId="1" applyFont="1" applyFill="1" applyBorder="1" applyAlignment="1" applyProtection="1">
      <alignment horizontal="center"/>
    </xf>
    <xf numFmtId="2" fontId="14" fillId="0" borderId="0" xfId="1" applyNumberFormat="1" applyFont="1" applyProtection="1"/>
    <xf numFmtId="0" fontId="14" fillId="0" borderId="0" xfId="1" applyNumberFormat="1" applyFont="1" applyFill="1" applyBorder="1" applyProtection="1"/>
    <xf numFmtId="9" fontId="14" fillId="0" borderId="0" xfId="2" applyFont="1" applyProtection="1"/>
    <xf numFmtId="14" fontId="32" fillId="0" borderId="0" xfId="1" applyNumberFormat="1" applyFont="1" applyFill="1" applyBorder="1" applyAlignment="1" applyProtection="1">
      <alignment vertical="center"/>
    </xf>
    <xf numFmtId="0" fontId="10" fillId="0" borderId="0" xfId="1" applyBorder="1" applyProtection="1"/>
    <xf numFmtId="0" fontId="14" fillId="0" borderId="0" xfId="1" applyFont="1" applyBorder="1" applyAlignment="1" applyProtection="1">
      <alignment horizontal="left" vertical="top" wrapText="1"/>
    </xf>
    <xf numFmtId="14" fontId="14" fillId="0" borderId="0" xfId="1" applyNumberFormat="1" applyFont="1" applyBorder="1" applyAlignment="1" applyProtection="1">
      <alignment horizontal="center" vertical="top" wrapText="1"/>
    </xf>
    <xf numFmtId="0" fontId="14" fillId="0" borderId="0" xfId="1" applyFont="1" applyBorder="1" applyAlignment="1" applyProtection="1">
      <alignment horizontal="center" vertical="top" wrapText="1"/>
    </xf>
    <xf numFmtId="0" fontId="21" fillId="0" borderId="0" xfId="1" applyFont="1" applyBorder="1" applyAlignment="1" applyProtection="1">
      <alignment horizontal="center" vertical="top" wrapText="1"/>
    </xf>
    <xf numFmtId="9" fontId="20" fillId="0" borderId="0" xfId="1" applyNumberFormat="1" applyFont="1" applyFill="1" applyBorder="1" applyAlignment="1" applyProtection="1">
      <alignment horizontal="center" vertical="top" wrapText="1"/>
    </xf>
    <xf numFmtId="1" fontId="30" fillId="7" borderId="0" xfId="1" applyNumberFormat="1" applyFont="1" applyFill="1" applyAlignment="1" applyProtection="1">
      <alignment horizontal="center" vertical="center"/>
      <protection locked="0"/>
    </xf>
    <xf numFmtId="0" fontId="40" fillId="0" borderId="0" xfId="0" applyFont="1">
      <alignment vertical="center"/>
    </xf>
    <xf numFmtId="0" fontId="40" fillId="0" borderId="0" xfId="0" applyFont="1" applyAlignment="1">
      <alignment vertical="top"/>
    </xf>
    <xf numFmtId="0" fontId="40" fillId="0" borderId="0" xfId="0" applyFont="1" applyAlignment="1">
      <alignment vertical="center" wrapText="1"/>
    </xf>
    <xf numFmtId="0" fontId="40" fillId="0" borderId="0" xfId="0" applyFont="1" applyAlignment="1">
      <alignment vertical="top" wrapText="1"/>
    </xf>
    <xf numFmtId="0" fontId="42" fillId="0" borderId="0" xfId="0" applyFont="1" applyAlignment="1"/>
    <xf numFmtId="0" fontId="17" fillId="0" borderId="0" xfId="1" applyFont="1" applyFill="1" applyBorder="1" applyAlignment="1">
      <alignment vertical="center"/>
    </xf>
    <xf numFmtId="0" fontId="5" fillId="0" borderId="0" xfId="1" applyFont="1"/>
    <xf numFmtId="14" fontId="16" fillId="0" borderId="0" xfId="1" applyNumberFormat="1" applyFont="1" applyFill="1" applyBorder="1" applyAlignment="1" applyProtection="1">
      <alignment horizontal="center"/>
      <protection locked="0"/>
    </xf>
    <xf numFmtId="0" fontId="14" fillId="0" borderId="9" xfId="1" applyNumberFormat="1" applyFont="1" applyBorder="1" applyAlignment="1">
      <alignment vertical="top" wrapText="1"/>
    </xf>
    <xf numFmtId="0" fontId="16" fillId="0" borderId="0" xfId="1" applyFont="1" applyFill="1" applyBorder="1" applyAlignment="1" applyProtection="1">
      <alignment horizontal="center" vertical="top"/>
    </xf>
    <xf numFmtId="0" fontId="39" fillId="0" borderId="0" xfId="1" applyFont="1" applyBorder="1" applyAlignment="1">
      <alignment horizontal="left"/>
    </xf>
    <xf numFmtId="0" fontId="40" fillId="0" borderId="0" xfId="0" applyFont="1" applyAlignment="1">
      <alignment horizontal="left" vertical="top" wrapText="1"/>
    </xf>
    <xf numFmtId="0" fontId="43" fillId="0" borderId="0" xfId="0" applyFont="1" applyAlignment="1">
      <alignment horizontal="left"/>
    </xf>
    <xf numFmtId="0" fontId="40" fillId="0" borderId="0" xfId="0" quotePrefix="1" applyFont="1" applyAlignment="1">
      <alignment vertical="center" wrapText="1"/>
    </xf>
    <xf numFmtId="0" fontId="44" fillId="0" borderId="0" xfId="0" applyFont="1" applyAlignment="1">
      <alignment vertical="top" wrapText="1"/>
    </xf>
    <xf numFmtId="0" fontId="40" fillId="0" borderId="0" xfId="0" applyFont="1" applyBorder="1" applyAlignment="1">
      <alignment horizontal="left" vertical="top" wrapText="1"/>
    </xf>
    <xf numFmtId="0" fontId="49" fillId="0" borderId="0" xfId="0" quotePrefix="1" applyFont="1" applyBorder="1" applyAlignment="1">
      <alignment horizontal="left" vertical="top" wrapText="1"/>
    </xf>
    <xf numFmtId="0" fontId="40" fillId="0" borderId="0" xfId="0" applyFont="1" applyAlignment="1">
      <alignment horizontal="center" vertical="center"/>
    </xf>
    <xf numFmtId="0" fontId="13" fillId="0" borderId="0" xfId="1" applyFont="1" applyBorder="1" applyAlignment="1" applyProtection="1">
      <alignment vertical="top"/>
    </xf>
    <xf numFmtId="0" fontId="13" fillId="0" borderId="0" xfId="1" applyFont="1" applyFill="1" applyBorder="1" applyAlignment="1" applyProtection="1">
      <alignment horizontal="left" vertical="top"/>
    </xf>
    <xf numFmtId="0" fontId="10" fillId="0" borderId="0" xfId="1" applyAlignment="1" applyProtection="1">
      <alignment vertical="top"/>
    </xf>
    <xf numFmtId="0" fontId="10" fillId="0" borderId="0" xfId="1" applyFill="1" applyBorder="1" applyAlignment="1" applyProtection="1">
      <alignment vertical="top"/>
    </xf>
    <xf numFmtId="0" fontId="14" fillId="0" borderId="0" xfId="1" applyFont="1" applyAlignment="1" applyProtection="1">
      <alignment horizontal="left" vertical="top"/>
    </xf>
    <xf numFmtId="0" fontId="15" fillId="0" borderId="0" xfId="1" applyFont="1" applyFill="1" applyBorder="1" applyAlignment="1" applyProtection="1">
      <alignment horizontal="center" vertical="top"/>
    </xf>
    <xf numFmtId="0" fontId="14" fillId="0" borderId="0" xfId="1" applyFont="1" applyAlignment="1" applyProtection="1">
      <alignment horizontal="right" vertical="top" wrapText="1"/>
    </xf>
    <xf numFmtId="0" fontId="14" fillId="0" borderId="0" xfId="1" applyNumberFormat="1" applyFont="1" applyAlignment="1" applyProtection="1">
      <alignment horizontal="right" vertical="top"/>
    </xf>
    <xf numFmtId="14" fontId="14" fillId="0" borderId="0" xfId="1" applyNumberFormat="1" applyFont="1" applyAlignment="1" applyProtection="1">
      <alignment horizontal="left" vertical="top"/>
    </xf>
    <xf numFmtId="0" fontId="0" fillId="0" borderId="0" xfId="0" applyAlignment="1" applyProtection="1">
      <alignment vertical="top"/>
    </xf>
    <xf numFmtId="0" fontId="22" fillId="0" borderId="0" xfId="1" applyFont="1" applyFill="1" applyBorder="1" applyAlignment="1" applyProtection="1">
      <alignment vertical="top" wrapText="1"/>
    </xf>
    <xf numFmtId="0" fontId="22" fillId="0" borderId="0" xfId="1" applyFont="1" applyFill="1" applyBorder="1" applyAlignment="1" applyProtection="1">
      <alignment vertical="top"/>
    </xf>
    <xf numFmtId="0" fontId="22" fillId="0" borderId="0" xfId="1" applyFont="1" applyAlignment="1" applyProtection="1">
      <alignment vertical="top"/>
    </xf>
    <xf numFmtId="0" fontId="22" fillId="0" borderId="0" xfId="1" applyNumberFormat="1" applyFont="1" applyBorder="1" applyAlignment="1" applyProtection="1">
      <alignment horizontal="center" vertical="top"/>
    </xf>
    <xf numFmtId="14" fontId="22" fillId="0" borderId="0" xfId="1" applyNumberFormat="1" applyFont="1" applyBorder="1" applyAlignment="1" applyProtection="1">
      <alignment horizontal="center" vertical="top"/>
    </xf>
    <xf numFmtId="164" fontId="22" fillId="0" borderId="0" xfId="1" applyNumberFormat="1" applyFont="1" applyBorder="1" applyAlignment="1" applyProtection="1">
      <alignment horizontal="center" vertical="top"/>
    </xf>
    <xf numFmtId="0" fontId="22" fillId="0" borderId="0" xfId="1" applyFont="1" applyBorder="1" applyAlignment="1" applyProtection="1">
      <alignment vertical="top"/>
    </xf>
    <xf numFmtId="1" fontId="22" fillId="0" borderId="0" xfId="1" applyNumberFormat="1" applyFont="1" applyBorder="1" applyAlignment="1" applyProtection="1">
      <alignment vertical="top"/>
    </xf>
    <xf numFmtId="1" fontId="22" fillId="0" borderId="0" xfId="1" applyNumberFormat="1" applyFont="1" applyFill="1" applyBorder="1" applyAlignment="1" applyProtection="1">
      <alignment vertical="top"/>
    </xf>
    <xf numFmtId="164" fontId="22" fillId="0" borderId="0" xfId="1" applyNumberFormat="1" applyFont="1" applyFill="1" applyBorder="1" applyAlignment="1" applyProtection="1">
      <alignment vertical="top" wrapText="1"/>
    </xf>
    <xf numFmtId="14" fontId="10" fillId="0" borderId="0" xfId="1" applyNumberFormat="1" applyAlignment="1" applyProtection="1">
      <alignment horizontal="center" vertical="top"/>
    </xf>
    <xf numFmtId="0" fontId="14" fillId="0" borderId="0" xfId="1" applyNumberFormat="1" applyFont="1" applyAlignment="1" applyProtection="1">
      <alignment vertical="top" wrapText="1"/>
    </xf>
    <xf numFmtId="0" fontId="14" fillId="0" borderId="0" xfId="1" applyNumberFormat="1" applyFont="1" applyFill="1" applyBorder="1" applyAlignment="1" applyProtection="1">
      <alignment vertical="top" wrapText="1"/>
    </xf>
    <xf numFmtId="164" fontId="10" fillId="0" borderId="0" xfId="1" applyNumberFormat="1" applyAlignment="1" applyProtection="1">
      <alignment horizontal="center" vertical="top"/>
    </xf>
    <xf numFmtId="0" fontId="10" fillId="0" borderId="0" xfId="1" applyFont="1" applyAlignment="1" applyProtection="1">
      <alignment vertical="top"/>
    </xf>
    <xf numFmtId="0" fontId="10" fillId="0" borderId="0" xfId="1" applyFont="1" applyFill="1" applyBorder="1" applyAlignment="1" applyProtection="1">
      <alignment vertical="top"/>
    </xf>
    <xf numFmtId="0" fontId="14" fillId="0" borderId="0" xfId="1" applyFont="1" applyAlignment="1" applyProtection="1">
      <alignment vertical="top" wrapText="1"/>
    </xf>
    <xf numFmtId="0" fontId="14" fillId="0" borderId="0" xfId="1" applyFont="1" applyFill="1" applyBorder="1" applyAlignment="1" applyProtection="1">
      <alignment vertical="top" wrapText="1"/>
    </xf>
    <xf numFmtId="14" fontId="10" fillId="0" borderId="0" xfId="1" applyNumberFormat="1" applyFont="1" applyAlignment="1" applyProtection="1">
      <alignment vertical="top"/>
    </xf>
    <xf numFmtId="14" fontId="10" fillId="0" borderId="0" xfId="1" applyNumberFormat="1" applyFont="1" applyFill="1" applyBorder="1" applyAlignment="1" applyProtection="1">
      <alignment vertical="top"/>
    </xf>
    <xf numFmtId="0" fontId="14" fillId="0" borderId="0" xfId="1" applyNumberFormat="1" applyFont="1" applyProtection="1"/>
    <xf numFmtId="0" fontId="22" fillId="0" borderId="0" xfId="1" applyNumberFormat="1" applyFont="1" applyBorder="1"/>
    <xf numFmtId="0" fontId="22" fillId="0" borderId="2" xfId="1" applyNumberFormat="1" applyFont="1" applyBorder="1" applyAlignment="1">
      <alignment horizontal="center" vertical="top" wrapText="1"/>
    </xf>
    <xf numFmtId="14" fontId="22" fillId="0" borderId="2" xfId="1" applyNumberFormat="1" applyFont="1" applyBorder="1" applyAlignment="1" applyProtection="1">
      <alignment horizontal="center" vertical="top" wrapText="1"/>
      <protection locked="0"/>
    </xf>
    <xf numFmtId="164" fontId="22" fillId="0" borderId="2" xfId="1" applyNumberFormat="1" applyFont="1" applyBorder="1" applyAlignment="1">
      <alignment horizontal="center" vertical="top" wrapText="1"/>
    </xf>
    <xf numFmtId="9" fontId="22" fillId="0" borderId="2" xfId="2" applyFont="1" applyBorder="1" applyAlignment="1" applyProtection="1">
      <alignment horizontal="center" vertical="top" wrapText="1"/>
      <protection locked="0"/>
    </xf>
    <xf numFmtId="14" fontId="27" fillId="0" borderId="0" xfId="1" applyNumberFormat="1" applyFont="1" applyFill="1" applyBorder="1" applyAlignment="1" applyProtection="1">
      <alignment horizontal="center" wrapText="1"/>
    </xf>
    <xf numFmtId="0" fontId="0" fillId="0" borderId="0" xfId="0" applyAlignment="1" applyProtection="1">
      <alignment horizontal="center" vertical="top"/>
    </xf>
    <xf numFmtId="0" fontId="27" fillId="0" borderId="0" xfId="0" applyNumberFormat="1" applyFont="1" applyBorder="1" applyAlignment="1" applyProtection="1">
      <alignment horizontal="left"/>
    </xf>
    <xf numFmtId="0" fontId="27" fillId="0" borderId="0" xfId="0" applyNumberFormat="1" applyFont="1" applyBorder="1" applyAlignment="1" applyProtection="1">
      <alignment horizontal="center"/>
    </xf>
    <xf numFmtId="0" fontId="27" fillId="0" borderId="0" xfId="0" applyFont="1" applyBorder="1" applyAlignment="1" applyProtection="1">
      <alignment horizontal="center" vertical="top"/>
    </xf>
    <xf numFmtId="0" fontId="27" fillId="0" borderId="0" xfId="0" applyFont="1" applyBorder="1" applyAlignment="1" applyProtection="1">
      <alignment horizontal="center" vertical="top" wrapText="1"/>
    </xf>
    <xf numFmtId="14" fontId="22" fillId="0" borderId="0" xfId="1" applyNumberFormat="1" applyFont="1" applyBorder="1" applyAlignment="1">
      <alignment horizontal="center"/>
    </xf>
    <xf numFmtId="14" fontId="14" fillId="0" borderId="16" xfId="1" applyNumberFormat="1" applyFont="1" applyFill="1" applyBorder="1" applyAlignment="1" applyProtection="1">
      <alignment horizontal="left" vertical="top" wrapText="1"/>
      <protection locked="0"/>
    </xf>
    <xf numFmtId="0" fontId="27" fillId="0" borderId="36" xfId="0" applyFont="1" applyBorder="1" applyAlignment="1" applyProtection="1">
      <alignment horizontal="left" vertical="top" wrapText="1"/>
    </xf>
    <xf numFmtId="0" fontId="27" fillId="0" borderId="34" xfId="0" applyFont="1" applyBorder="1" applyAlignment="1" applyProtection="1">
      <alignment horizontal="center" vertical="top"/>
    </xf>
    <xf numFmtId="14" fontId="27" fillId="0" borderId="37" xfId="0" applyNumberFormat="1" applyFont="1" applyBorder="1" applyAlignment="1" applyProtection="1">
      <alignment horizontal="center" vertical="top" wrapText="1"/>
    </xf>
    <xf numFmtId="0" fontId="16" fillId="0" borderId="20" xfId="1" applyFont="1" applyBorder="1" applyAlignment="1" applyProtection="1">
      <alignment horizontal="center" vertical="top"/>
      <protection locked="0"/>
    </xf>
    <xf numFmtId="0" fontId="22" fillId="0" borderId="0" xfId="1" applyNumberFormat="1" applyFont="1" applyBorder="1" applyAlignment="1" applyProtection="1">
      <alignment vertical="top"/>
    </xf>
    <xf numFmtId="0" fontId="31" fillId="2" borderId="9" xfId="1" applyNumberFormat="1" applyFont="1" applyFill="1" applyBorder="1" applyAlignment="1">
      <alignment horizontal="center" vertical="top"/>
    </xf>
    <xf numFmtId="14" fontId="22" fillId="0" borderId="9" xfId="1" applyNumberFormat="1" applyFont="1" applyBorder="1" applyAlignment="1">
      <alignment horizontal="center" vertical="top"/>
    </xf>
    <xf numFmtId="0" fontId="22" fillId="0" borderId="9" xfId="1" applyNumberFormat="1" applyFont="1" applyBorder="1" applyAlignment="1">
      <alignment horizontal="center" vertical="top"/>
    </xf>
    <xf numFmtId="0" fontId="15" fillId="0" borderId="0" xfId="1" applyFont="1" applyAlignment="1">
      <alignment horizontal="center"/>
    </xf>
    <xf numFmtId="0" fontId="16" fillId="0" borderId="0" xfId="1" applyNumberFormat="1" applyFont="1" applyFill="1" applyBorder="1" applyAlignment="1" applyProtection="1">
      <alignment horizontal="center" vertical="center"/>
    </xf>
    <xf numFmtId="0" fontId="22" fillId="0" borderId="2" xfId="1" applyFont="1" applyBorder="1" applyAlignment="1" applyProtection="1">
      <alignment horizontal="center" vertical="top" wrapText="1"/>
      <protection locked="0"/>
    </xf>
    <xf numFmtId="0" fontId="41" fillId="0" borderId="0" xfId="0" applyFont="1" applyBorder="1" applyAlignment="1">
      <alignment vertical="top" wrapText="1"/>
    </xf>
    <xf numFmtId="0" fontId="40" fillId="0" borderId="0" xfId="0" applyFont="1" applyBorder="1" applyAlignment="1">
      <alignment horizontal="center" vertical="top" wrapText="1"/>
    </xf>
    <xf numFmtId="0" fontId="41" fillId="0" borderId="3" xfId="0" applyFont="1" applyBorder="1" applyAlignment="1">
      <alignment vertical="top" wrapText="1"/>
    </xf>
    <xf numFmtId="0" fontId="40" fillId="0" borderId="38" xfId="0" applyFont="1" applyBorder="1" applyAlignment="1">
      <alignment horizontal="left" vertical="top" wrapText="1"/>
    </xf>
    <xf numFmtId="0" fontId="40" fillId="0" borderId="4" xfId="0" applyFont="1" applyBorder="1" applyAlignment="1">
      <alignment horizontal="center" vertical="top" wrapText="1"/>
    </xf>
    <xf numFmtId="0" fontId="41" fillId="0" borderId="1" xfId="0" applyFont="1" applyBorder="1" applyAlignment="1">
      <alignment vertical="top" wrapText="1"/>
    </xf>
    <xf numFmtId="0" fontId="40" fillId="0" borderId="5" xfId="0" applyFont="1" applyBorder="1" applyAlignment="1">
      <alignment horizontal="center" vertical="top" wrapText="1"/>
    </xf>
    <xf numFmtId="0" fontId="41" fillId="0" borderId="6" xfId="0" applyFont="1" applyBorder="1" applyAlignment="1">
      <alignment vertical="top" wrapText="1"/>
    </xf>
    <xf numFmtId="0" fontId="40" fillId="0" borderId="39" xfId="0" applyFont="1" applyBorder="1" applyAlignment="1">
      <alignment horizontal="left" vertical="top" wrapText="1"/>
    </xf>
    <xf numFmtId="0" fontId="40" fillId="0" borderId="7" xfId="0" applyFont="1" applyBorder="1" applyAlignment="1">
      <alignment horizontal="center" vertical="top" wrapText="1"/>
    </xf>
    <xf numFmtId="0" fontId="11" fillId="2" borderId="14" xfId="1" applyNumberFormat="1" applyFont="1" applyFill="1" applyBorder="1" applyAlignment="1">
      <alignment horizontal="center"/>
    </xf>
    <xf numFmtId="0" fontId="22" fillId="0" borderId="0" xfId="1" applyFont="1" applyBorder="1" applyAlignment="1" applyProtection="1">
      <alignment horizontal="left" vertical="top" wrapText="1"/>
      <protection locked="0"/>
    </xf>
    <xf numFmtId="0" fontId="14" fillId="0" borderId="0" xfId="1" applyNumberFormat="1" applyFont="1" applyFill="1" applyBorder="1" applyAlignment="1">
      <alignment horizontal="center"/>
    </xf>
    <xf numFmtId="0" fontId="22" fillId="0" borderId="0" xfId="1" applyNumberFormat="1" applyFont="1"/>
    <xf numFmtId="0" fontId="14" fillId="0" borderId="0" xfId="1" applyNumberFormat="1" applyFont="1" applyFill="1" applyBorder="1" applyAlignment="1">
      <alignment horizontal="center" vertical="center"/>
    </xf>
    <xf numFmtId="0" fontId="17" fillId="2" borderId="16" xfId="1" applyNumberFormat="1" applyFont="1" applyFill="1" applyBorder="1" applyAlignment="1">
      <alignment horizontal="center" vertical="center"/>
    </xf>
    <xf numFmtId="1" fontId="16" fillId="0" borderId="24" xfId="1" applyNumberFormat="1" applyFont="1" applyFill="1" applyBorder="1" applyAlignment="1" applyProtection="1">
      <alignment horizontal="center" vertical="center"/>
      <protection locked="0"/>
    </xf>
    <xf numFmtId="14" fontId="14" fillId="0" borderId="0" xfId="1" applyNumberFormat="1" applyFont="1"/>
    <xf numFmtId="0" fontId="11" fillId="2" borderId="14" xfId="1" applyNumberFormat="1" applyFont="1" applyFill="1" applyBorder="1" applyAlignment="1">
      <alignment horizontal="center"/>
    </xf>
    <xf numFmtId="0" fontId="17" fillId="0" borderId="0" xfId="1" applyFont="1" applyFill="1" applyBorder="1" applyAlignment="1">
      <alignment horizontal="center" vertical="center"/>
    </xf>
    <xf numFmtId="14" fontId="14" fillId="0" borderId="0" xfId="1" applyNumberFormat="1" applyFont="1" applyFill="1" applyBorder="1" applyAlignment="1">
      <alignment horizontal="center"/>
    </xf>
    <xf numFmtId="0" fontId="17" fillId="2" borderId="0" xfId="1" applyFont="1" applyFill="1" applyBorder="1" applyAlignment="1">
      <alignment horizontal="center" vertical="center"/>
    </xf>
    <xf numFmtId="0" fontId="17" fillId="2" borderId="45" xfId="1" applyFont="1" applyFill="1" applyBorder="1" applyAlignment="1">
      <alignment vertical="center"/>
    </xf>
    <xf numFmtId="0" fontId="51" fillId="0" borderId="0" xfId="0" applyFont="1">
      <alignment vertical="center"/>
    </xf>
    <xf numFmtId="14" fontId="5" fillId="0" borderId="0" xfId="1" applyNumberFormat="1" applyFont="1"/>
    <xf numFmtId="14" fontId="10" fillId="0" borderId="0" xfId="1" applyNumberFormat="1"/>
    <xf numFmtId="0" fontId="5" fillId="0" borderId="0" xfId="1" applyFont="1" applyAlignment="1">
      <alignment horizontal="right"/>
    </xf>
    <xf numFmtId="0" fontId="10" fillId="0" borderId="0" xfId="1" applyFill="1" applyAlignment="1">
      <alignment horizontal="right"/>
    </xf>
    <xf numFmtId="14" fontId="28" fillId="0" borderId="0" xfId="1" applyNumberFormat="1" applyFont="1" applyFill="1" applyAlignment="1">
      <alignment horizontal="center"/>
    </xf>
    <xf numFmtId="0" fontId="4" fillId="0" borderId="0" xfId="1" applyFont="1"/>
    <xf numFmtId="0" fontId="53" fillId="0" borderId="0" xfId="0" applyFont="1">
      <alignment vertical="center"/>
    </xf>
    <xf numFmtId="0" fontId="52" fillId="0" borderId="0" xfId="0" applyFont="1">
      <alignment vertical="center"/>
    </xf>
    <xf numFmtId="9" fontId="52" fillId="0" borderId="0" xfId="0" applyNumberFormat="1" applyFont="1">
      <alignment vertical="center"/>
    </xf>
    <xf numFmtId="0" fontId="14" fillId="0" borderId="0" xfId="1" applyNumberFormat="1" applyFont="1"/>
    <xf numFmtId="0" fontId="4" fillId="0" borderId="0" xfId="1" applyNumberFormat="1" applyFont="1"/>
    <xf numFmtId="14" fontId="16" fillId="0" borderId="24" xfId="1" applyNumberFormat="1" applyFont="1" applyBorder="1" applyAlignment="1" applyProtection="1">
      <alignment horizontal="center" vertical="center"/>
    </xf>
    <xf numFmtId="0" fontId="22" fillId="0" borderId="17" xfId="1" applyNumberFormat="1" applyFont="1" applyBorder="1" applyAlignment="1">
      <alignment horizontal="left" vertical="top" wrapText="1"/>
    </xf>
    <xf numFmtId="0" fontId="17" fillId="2" borderId="0" xfId="1" applyNumberFormat="1" applyFont="1" applyFill="1" applyBorder="1" applyAlignment="1">
      <alignment horizontal="center"/>
    </xf>
    <xf numFmtId="14" fontId="17" fillId="2" borderId="18" xfId="1" applyNumberFormat="1" applyFont="1" applyFill="1" applyBorder="1" applyAlignment="1">
      <alignment horizontal="center"/>
    </xf>
    <xf numFmtId="0" fontId="17" fillId="2" borderId="18" xfId="1" applyNumberFormat="1" applyFont="1" applyFill="1" applyBorder="1" applyAlignment="1">
      <alignment horizontal="center" vertical="top" wrapText="1"/>
    </xf>
    <xf numFmtId="0" fontId="22" fillId="0" borderId="51" xfId="1" applyFont="1" applyFill="1" applyBorder="1" applyAlignment="1" applyProtection="1">
      <alignment horizontal="center" vertical="center"/>
    </xf>
    <xf numFmtId="14" fontId="22" fillId="0" borderId="51" xfId="1" applyNumberFormat="1" applyFont="1" applyBorder="1" applyAlignment="1">
      <alignment horizontal="center"/>
    </xf>
    <xf numFmtId="0" fontId="26" fillId="4" borderId="0" xfId="0" applyFont="1" applyFill="1" applyBorder="1" applyAlignment="1" applyProtection="1">
      <alignment horizontal="center" vertical="top"/>
    </xf>
    <xf numFmtId="0" fontId="26" fillId="4" borderId="0" xfId="0" applyFont="1" applyFill="1" applyBorder="1" applyAlignment="1" applyProtection="1">
      <alignment horizontal="center" vertical="top" wrapText="1"/>
    </xf>
    <xf numFmtId="14" fontId="17" fillId="2" borderId="0" xfId="1" applyNumberFormat="1" applyFont="1" applyFill="1" applyBorder="1" applyAlignment="1">
      <alignment horizontal="center"/>
    </xf>
    <xf numFmtId="0" fontId="22" fillId="0" borderId="0" xfId="1" applyFont="1" applyBorder="1"/>
    <xf numFmtId="0" fontId="27" fillId="0" borderId="51" xfId="0" applyFont="1" applyBorder="1" applyAlignment="1" applyProtection="1">
      <alignment horizontal="center" vertical="top"/>
    </xf>
    <xf numFmtId="0" fontId="27" fillId="0" borderId="51" xfId="0" applyFont="1" applyBorder="1" applyAlignment="1" applyProtection="1">
      <alignment horizontal="center" vertical="top" wrapText="1"/>
    </xf>
    <xf numFmtId="14" fontId="22" fillId="0" borderId="51" xfId="1" applyNumberFormat="1" applyFont="1" applyBorder="1" applyAlignment="1">
      <alignment horizontal="center" wrapText="1"/>
    </xf>
    <xf numFmtId="0" fontId="5" fillId="0" borderId="9" xfId="1" applyNumberFormat="1" applyFont="1" applyBorder="1" applyAlignment="1">
      <alignment horizontal="center" vertical="top"/>
    </xf>
    <xf numFmtId="0" fontId="5" fillId="0" borderId="13" xfId="1" applyNumberFormat="1" applyFont="1" applyBorder="1" applyAlignment="1">
      <alignment horizontal="center" vertical="top"/>
    </xf>
    <xf numFmtId="0" fontId="31" fillId="2" borderId="18" xfId="1" applyNumberFormat="1" applyFont="1" applyFill="1" applyBorder="1" applyAlignment="1">
      <alignment horizontal="center" vertical="top"/>
    </xf>
    <xf numFmtId="0" fontId="17" fillId="2" borderId="0" xfId="1" applyFont="1" applyFill="1" applyBorder="1" applyAlignment="1">
      <alignment horizontal="center" vertical="center"/>
    </xf>
    <xf numFmtId="0" fontId="36" fillId="0" borderId="0" xfId="1" applyFont="1" applyFill="1" applyBorder="1" applyAlignment="1">
      <alignment horizontal="center"/>
    </xf>
    <xf numFmtId="0" fontId="11" fillId="2" borderId="14" xfId="1" applyNumberFormat="1" applyFont="1" applyFill="1" applyBorder="1" applyAlignment="1">
      <alignment horizontal="center"/>
    </xf>
    <xf numFmtId="0" fontId="3" fillId="0" borderId="0" xfId="1" applyFont="1" applyProtection="1"/>
    <xf numFmtId="0" fontId="3" fillId="0" borderId="0" xfId="1" applyNumberFormat="1" applyFont="1" applyFill="1" applyBorder="1" applyProtection="1"/>
    <xf numFmtId="2" fontId="5" fillId="0" borderId="0" xfId="1" applyNumberFormat="1" applyFont="1" applyFill="1"/>
    <xf numFmtId="0" fontId="5" fillId="0" borderId="0" xfId="1" applyFont="1" applyProtection="1"/>
    <xf numFmtId="0" fontId="5" fillId="0" borderId="0" xfId="1" quotePrefix="1" applyFont="1" applyProtection="1"/>
    <xf numFmtId="0" fontId="19" fillId="0" borderId="0" xfId="1" applyFont="1" applyFill="1" applyBorder="1" applyAlignment="1">
      <alignment horizontal="center" vertical="center"/>
    </xf>
    <xf numFmtId="0" fontId="31" fillId="2" borderId="0" xfId="1" applyNumberFormat="1" applyFont="1" applyFill="1" applyAlignment="1">
      <alignment horizontal="center" vertical="top"/>
    </xf>
    <xf numFmtId="0" fontId="15" fillId="0" borderId="0" xfId="1" applyFont="1" applyAlignment="1" applyProtection="1">
      <alignment horizontal="center"/>
    </xf>
    <xf numFmtId="0" fontId="15" fillId="0" borderId="52" xfId="1" applyNumberFormat="1" applyFont="1" applyBorder="1" applyAlignment="1" applyProtection="1">
      <alignment horizontal="center" wrapText="1"/>
    </xf>
    <xf numFmtId="0" fontId="15" fillId="0" borderId="0" xfId="1" applyNumberFormat="1" applyFont="1" applyBorder="1" applyAlignment="1" applyProtection="1">
      <alignment wrapText="1"/>
    </xf>
    <xf numFmtId="0" fontId="5" fillId="0" borderId="0" xfId="1" applyFont="1" applyAlignment="1" applyProtection="1">
      <alignment horizontal="center" vertical="top" wrapText="1"/>
    </xf>
    <xf numFmtId="0" fontId="15" fillId="0" borderId="0" xfId="1" applyFont="1" applyBorder="1" applyAlignment="1" applyProtection="1">
      <alignment horizontal="center" wrapText="1"/>
    </xf>
    <xf numFmtId="0" fontId="16" fillId="0" borderId="0" xfId="1" applyFont="1" applyAlignment="1" applyProtection="1">
      <alignment horizontal="right" vertical="center"/>
    </xf>
    <xf numFmtId="0" fontId="27" fillId="0" borderId="55" xfId="0" applyFont="1" applyBorder="1" applyAlignment="1" applyProtection="1">
      <alignment horizontal="center" vertical="top" wrapText="1"/>
    </xf>
    <xf numFmtId="0" fontId="27" fillId="0" borderId="56" xfId="0" applyFont="1" applyBorder="1" applyAlignment="1" applyProtection="1">
      <alignment horizontal="center" vertical="top" wrapText="1"/>
    </xf>
    <xf numFmtId="0" fontId="37" fillId="4" borderId="57" xfId="0" applyFont="1" applyFill="1" applyBorder="1" applyAlignment="1" applyProtection="1">
      <alignment horizontal="center"/>
    </xf>
    <xf numFmtId="0" fontId="5" fillId="0" borderId="2" xfId="1" applyNumberFormat="1" applyFont="1" applyBorder="1" applyAlignment="1"/>
    <xf numFmtId="0" fontId="11" fillId="2" borderId="9" xfId="1" applyNumberFormat="1" applyFont="1" applyFill="1" applyBorder="1" applyAlignment="1"/>
    <xf numFmtId="0" fontId="11" fillId="2" borderId="8" xfId="1" applyNumberFormat="1" applyFont="1" applyFill="1" applyBorder="1" applyAlignment="1"/>
    <xf numFmtId="0" fontId="5" fillId="0" borderId="13" xfId="1" applyNumberFormat="1" applyFont="1" applyBorder="1" applyAlignment="1"/>
    <xf numFmtId="0" fontId="10" fillId="0" borderId="12" xfId="1" applyBorder="1" applyAlignment="1" applyProtection="1"/>
    <xf numFmtId="0" fontId="5" fillId="0" borderId="0" xfId="1" applyFont="1" applyAlignment="1" applyProtection="1"/>
    <xf numFmtId="0" fontId="16" fillId="0" borderId="20" xfId="1" applyNumberFormat="1" applyFont="1" applyBorder="1" applyAlignment="1" applyProtection="1">
      <alignment horizontal="center" vertical="center"/>
      <protection locked="0"/>
    </xf>
    <xf numFmtId="14" fontId="16" fillId="0" borderId="20" xfId="1" applyNumberFormat="1" applyFont="1" applyBorder="1" applyAlignment="1" applyProtection="1">
      <alignment horizontal="center"/>
    </xf>
    <xf numFmtId="14" fontId="16" fillId="0" borderId="23" xfId="1" applyNumberFormat="1" applyFont="1" applyBorder="1" applyAlignment="1" applyProtection="1">
      <alignment horizontal="center"/>
    </xf>
    <xf numFmtId="164" fontId="22" fillId="0" borderId="8" xfId="1" applyNumberFormat="1" applyFont="1" applyBorder="1" applyAlignment="1">
      <alignment horizontal="center" vertical="top" wrapText="1"/>
    </xf>
    <xf numFmtId="0" fontId="22" fillId="0" borderId="8" xfId="1" applyFont="1" applyBorder="1" applyAlignment="1" applyProtection="1">
      <alignment horizontal="left" vertical="top" wrapText="1"/>
      <protection locked="0"/>
    </xf>
    <xf numFmtId="0" fontId="22" fillId="0" borderId="8" xfId="1" applyFont="1" applyFill="1" applyBorder="1" applyAlignment="1" applyProtection="1">
      <alignment horizontal="center" vertical="top" wrapText="1"/>
      <protection locked="0"/>
    </xf>
    <xf numFmtId="0" fontId="22" fillId="0" borderId="8" xfId="1" applyFont="1" applyFill="1" applyBorder="1" applyAlignment="1" applyProtection="1">
      <alignment horizontal="left" vertical="top" wrapText="1"/>
      <protection locked="0"/>
    </xf>
    <xf numFmtId="0" fontId="22" fillId="0" borderId="0" xfId="1" applyFont="1" applyFill="1" applyBorder="1" applyAlignment="1" applyProtection="1">
      <alignment horizontal="left" vertical="top" wrapText="1"/>
      <protection locked="0"/>
    </xf>
    <xf numFmtId="14" fontId="22" fillId="0" borderId="9" xfId="1" applyNumberFormat="1" applyFont="1" applyBorder="1" applyAlignment="1" applyProtection="1">
      <alignment horizontal="center" vertical="top"/>
      <protection locked="0"/>
    </xf>
    <xf numFmtId="164" fontId="22" fillId="0" borderId="9" xfId="1" applyNumberFormat="1" applyFont="1" applyBorder="1" applyAlignment="1" applyProtection="1">
      <alignment horizontal="left" vertical="top" wrapText="1"/>
      <protection locked="0"/>
    </xf>
    <xf numFmtId="0" fontId="22" fillId="0" borderId="18" xfId="1" applyNumberFormat="1" applyFont="1" applyFill="1" applyBorder="1" applyAlignment="1" applyProtection="1">
      <alignment horizontal="center" vertical="top"/>
      <protection locked="0"/>
    </xf>
    <xf numFmtId="0" fontId="22" fillId="0" borderId="9" xfId="1" applyNumberFormat="1" applyFont="1" applyBorder="1" applyAlignment="1" applyProtection="1">
      <alignment vertical="top" wrapText="1"/>
      <protection locked="0"/>
    </xf>
    <xf numFmtId="0" fontId="22" fillId="0" borderId="0" xfId="1" applyFont="1" applyFill="1" applyAlignment="1" applyProtection="1">
      <alignment horizontal="center" vertical="top" wrapText="1"/>
      <protection locked="0"/>
    </xf>
    <xf numFmtId="0" fontId="22" fillId="0" borderId="9" xfId="1" applyNumberFormat="1" applyFont="1" applyFill="1" applyBorder="1" applyAlignment="1" applyProtection="1">
      <alignment horizontal="center" vertical="top"/>
      <protection locked="0"/>
    </xf>
    <xf numFmtId="0" fontId="22" fillId="0" borderId="13" xfId="1" applyNumberFormat="1" applyFont="1" applyBorder="1" applyAlignment="1" applyProtection="1">
      <alignment vertical="top" wrapText="1"/>
      <protection locked="0"/>
    </xf>
    <xf numFmtId="0" fontId="22" fillId="0" borderId="9" xfId="1" applyNumberFormat="1" applyFont="1" applyBorder="1" applyAlignment="1" applyProtection="1">
      <alignment horizontal="center" vertical="top"/>
      <protection locked="0"/>
    </xf>
    <xf numFmtId="14" fontId="16" fillId="0" borderId="0" xfId="1" applyNumberFormat="1" applyFont="1" applyBorder="1" applyAlignment="1" applyProtection="1">
      <alignment horizontal="center" vertical="center"/>
    </xf>
    <xf numFmtId="14" fontId="14" fillId="0" borderId="0" xfId="1" applyNumberFormat="1" applyFont="1" applyFill="1" applyBorder="1" applyAlignment="1" applyProtection="1">
      <alignment horizontal="center"/>
    </xf>
    <xf numFmtId="0" fontId="14" fillId="0" borderId="0" xfId="1" applyFont="1" applyProtection="1">
      <protection locked="0"/>
    </xf>
    <xf numFmtId="0" fontId="16" fillId="0" borderId="0" xfId="1" applyFont="1" applyBorder="1" applyAlignment="1" applyProtection="1">
      <alignment horizontal="center" vertical="center"/>
    </xf>
    <xf numFmtId="2" fontId="2" fillId="0" borderId="13" xfId="1" applyNumberFormat="1" applyFont="1" applyFill="1" applyBorder="1" applyAlignment="1" applyProtection="1">
      <alignment horizontal="left" vertical="top" wrapText="1"/>
      <protection locked="0"/>
    </xf>
    <xf numFmtId="2" fontId="2" fillId="0" borderId="16" xfId="1" applyNumberFormat="1" applyFont="1" applyFill="1" applyBorder="1" applyAlignment="1" applyProtection="1">
      <alignment horizontal="left" vertical="top" wrapText="1"/>
      <protection locked="0"/>
    </xf>
    <xf numFmtId="0" fontId="17" fillId="2" borderId="1" xfId="1" applyFont="1" applyFill="1" applyBorder="1" applyAlignment="1">
      <alignment vertical="top" wrapText="1"/>
    </xf>
    <xf numFmtId="14" fontId="14" fillId="0" borderId="0" xfId="1" applyNumberFormat="1" applyFont="1" applyProtection="1"/>
    <xf numFmtId="14" fontId="14" fillId="0" borderId="0" xfId="1" applyNumberFormat="1" applyFont="1" applyAlignment="1" applyProtection="1">
      <alignment horizontal="center" vertical="center"/>
    </xf>
    <xf numFmtId="0" fontId="17" fillId="2" borderId="1" xfId="1" applyFont="1" applyFill="1" applyBorder="1" applyAlignment="1">
      <alignment horizontal="center" vertical="center" wrapText="1"/>
    </xf>
    <xf numFmtId="14" fontId="1" fillId="0" borderId="0" xfId="1" applyNumberFormat="1" applyFont="1" applyFill="1"/>
    <xf numFmtId="0" fontId="1" fillId="0" borderId="0" xfId="1" applyFont="1"/>
    <xf numFmtId="14" fontId="1" fillId="0" borderId="0" xfId="1" applyNumberFormat="1" applyFont="1"/>
    <xf numFmtId="164" fontId="1" fillId="0" borderId="0" xfId="1" applyNumberFormat="1" applyFont="1"/>
    <xf numFmtId="0" fontId="1" fillId="0" borderId="0" xfId="1" applyFont="1" applyFill="1"/>
    <xf numFmtId="164" fontId="1" fillId="0" borderId="0" xfId="1" applyNumberFormat="1" applyFont="1" applyFill="1"/>
    <xf numFmtId="14" fontId="1" fillId="0" borderId="10" xfId="0" applyNumberFormat="1" applyFont="1" applyBorder="1" applyAlignment="1"/>
    <xf numFmtId="0" fontId="1" fillId="0" borderId="0" xfId="1" applyNumberFormat="1" applyFont="1" applyFill="1"/>
    <xf numFmtId="14" fontId="1" fillId="0" borderId="0" xfId="0" applyNumberFormat="1" applyFont="1" applyFill="1">
      <alignment vertical="center"/>
    </xf>
    <xf numFmtId="0" fontId="1" fillId="0" borderId="0" xfId="0" applyFont="1" applyFill="1">
      <alignment vertical="center"/>
    </xf>
    <xf numFmtId="0" fontId="1" fillId="0" borderId="0" xfId="0" applyNumberFormat="1" applyFont="1" applyFill="1">
      <alignment vertical="center"/>
    </xf>
    <xf numFmtId="164" fontId="1" fillId="0" borderId="0" xfId="0" applyNumberFormat="1" applyFont="1" applyFill="1">
      <alignment vertical="center"/>
    </xf>
    <xf numFmtId="0" fontId="58" fillId="0" borderId="0" xfId="0" applyFont="1" applyAlignment="1"/>
    <xf numFmtId="0" fontId="22" fillId="0" borderId="2" xfId="1" applyFont="1" applyFill="1" applyBorder="1" applyAlignment="1" applyProtection="1">
      <alignment horizontal="center" vertical="top" wrapText="1"/>
      <protection locked="0"/>
    </xf>
    <xf numFmtId="0" fontId="22" fillId="0" borderId="2" xfId="1" applyFont="1" applyFill="1" applyBorder="1" applyAlignment="1" applyProtection="1">
      <alignment horizontal="left" vertical="top" wrapText="1"/>
      <protection locked="0"/>
    </xf>
    <xf numFmtId="0" fontId="22" fillId="0" borderId="0" xfId="1" applyFont="1" applyFill="1" applyAlignment="1" applyProtection="1">
      <alignment horizontal="left" vertical="top" wrapText="1"/>
      <protection locked="0"/>
    </xf>
    <xf numFmtId="0" fontId="60" fillId="0" borderId="2" xfId="1" applyNumberFormat="1" applyFont="1" applyBorder="1" applyAlignment="1">
      <alignment horizontal="center" vertical="top" wrapText="1"/>
    </xf>
    <xf numFmtId="14" fontId="60" fillId="0" borderId="2" xfId="1" applyNumberFormat="1" applyFont="1" applyBorder="1" applyAlignment="1" applyProtection="1">
      <alignment horizontal="center" vertical="top" wrapText="1"/>
      <protection locked="0"/>
    </xf>
    <xf numFmtId="164" fontId="60" fillId="0" borderId="2" xfId="1" applyNumberFormat="1" applyFont="1" applyBorder="1" applyAlignment="1">
      <alignment horizontal="center" vertical="top" wrapText="1"/>
    </xf>
    <xf numFmtId="0" fontId="60" fillId="0" borderId="2" xfId="1" quotePrefix="1" applyFont="1" applyBorder="1" applyAlignment="1" applyProtection="1">
      <alignment horizontal="left" vertical="top" wrapText="1"/>
      <protection locked="0"/>
    </xf>
    <xf numFmtId="9" fontId="60" fillId="0" borderId="2" xfId="2" applyFont="1" applyBorder="1" applyAlignment="1" applyProtection="1">
      <alignment horizontal="center" vertical="top" wrapText="1"/>
      <protection locked="0"/>
    </xf>
    <xf numFmtId="0" fontId="60" fillId="0" borderId="2" xfId="1" applyFont="1" applyBorder="1" applyAlignment="1" applyProtection="1">
      <alignment horizontal="left" vertical="top" wrapText="1"/>
      <protection locked="0"/>
    </xf>
    <xf numFmtId="0" fontId="60" fillId="0" borderId="2" xfId="1" applyFont="1" applyFill="1" applyBorder="1" applyAlignment="1" applyProtection="1">
      <alignment horizontal="center" vertical="top" wrapText="1"/>
      <protection locked="0"/>
    </xf>
    <xf numFmtId="0" fontId="60" fillId="0" borderId="2" xfId="1" applyFont="1" applyFill="1" applyBorder="1" applyAlignment="1" applyProtection="1">
      <alignment horizontal="left" vertical="top" wrapText="1"/>
      <protection locked="0"/>
    </xf>
    <xf numFmtId="0" fontId="60" fillId="0" borderId="0" xfId="1" applyNumberFormat="1" applyFont="1"/>
    <xf numFmtId="0" fontId="60" fillId="0" borderId="0" xfId="1" applyNumberFormat="1" applyFont="1" applyBorder="1"/>
    <xf numFmtId="0" fontId="22" fillId="0" borderId="8" xfId="1" applyNumberFormat="1" applyFont="1" applyBorder="1" applyAlignment="1">
      <alignment horizontal="center" vertical="top" wrapText="1"/>
    </xf>
    <xf numFmtId="14" fontId="22" fillId="0" borderId="8" xfId="1" applyNumberFormat="1" applyFont="1" applyBorder="1" applyAlignment="1" applyProtection="1">
      <alignment horizontal="center" vertical="top" wrapText="1"/>
      <protection locked="0"/>
    </xf>
    <xf numFmtId="0" fontId="22" fillId="0" borderId="8" xfId="1" quotePrefix="1" applyFont="1" applyBorder="1" applyAlignment="1" applyProtection="1">
      <alignment horizontal="left" vertical="top" wrapText="1"/>
      <protection locked="0"/>
    </xf>
    <xf numFmtId="9" fontId="22" fillId="0" borderId="8" xfId="2" applyFont="1" applyBorder="1" applyAlignment="1" applyProtection="1">
      <alignment horizontal="center" vertical="top" wrapText="1"/>
      <protection locked="0"/>
    </xf>
    <xf numFmtId="0" fontId="61" fillId="0" borderId="0" xfId="1" applyNumberFormat="1" applyFont="1" applyBorder="1"/>
    <xf numFmtId="0" fontId="61" fillId="0" borderId="0" xfId="1" applyFont="1" applyFill="1" applyBorder="1" applyAlignment="1" applyProtection="1">
      <alignment horizontal="left" vertical="top" wrapText="1"/>
      <protection locked="0"/>
    </xf>
    <xf numFmtId="9" fontId="2" fillId="0" borderId="0" xfId="2" applyFont="1" applyProtection="1">
      <protection locked="0"/>
    </xf>
    <xf numFmtId="2" fontId="2" fillId="0" borderId="8" xfId="1" applyNumberFormat="1" applyFont="1" applyFill="1" applyBorder="1" applyAlignment="1" applyProtection="1">
      <alignment horizontal="left" vertical="top" wrapText="1"/>
      <protection locked="0"/>
    </xf>
    <xf numFmtId="14" fontId="2" fillId="0" borderId="8" xfId="1" applyNumberFormat="1" applyFont="1" applyFill="1" applyBorder="1" applyAlignment="1" applyProtection="1">
      <alignment horizontal="left" vertical="top" wrapText="1"/>
      <protection locked="0"/>
    </xf>
    <xf numFmtId="0" fontId="2" fillId="0" borderId="0" xfId="1" applyFont="1" applyProtection="1">
      <protection locked="0"/>
    </xf>
    <xf numFmtId="14" fontId="2" fillId="0" borderId="0" xfId="1" applyNumberFormat="1" applyFont="1" applyProtection="1">
      <protection locked="0"/>
    </xf>
    <xf numFmtId="0" fontId="61" fillId="0" borderId="2" xfId="1" applyFont="1" applyFill="1" applyBorder="1" applyAlignment="1" applyProtection="1">
      <alignment horizontal="left" vertical="top" wrapText="1"/>
      <protection locked="0"/>
    </xf>
    <xf numFmtId="0" fontId="61" fillId="0" borderId="0" xfId="1" applyFont="1" applyFill="1" applyAlignment="1" applyProtection="1">
      <alignment horizontal="left" vertical="top" wrapText="1"/>
      <protection locked="0"/>
    </xf>
    <xf numFmtId="0" fontId="61" fillId="0" borderId="0" xfId="1" applyNumberFormat="1" applyFont="1"/>
    <xf numFmtId="0" fontId="22" fillId="0" borderId="8" xfId="1" applyNumberFormat="1" applyFont="1" applyFill="1" applyBorder="1" applyAlignment="1">
      <alignment horizontal="center" vertical="top" wrapText="1"/>
    </xf>
    <xf numFmtId="14" fontId="22" fillId="0" borderId="8" xfId="1" applyNumberFormat="1" applyFont="1" applyFill="1" applyBorder="1" applyAlignment="1" applyProtection="1">
      <alignment horizontal="center" vertical="top" wrapText="1"/>
      <protection locked="0"/>
    </xf>
    <xf numFmtId="164" fontId="22" fillId="0" borderId="8" xfId="1" applyNumberFormat="1" applyFont="1" applyFill="1" applyBorder="1" applyAlignment="1">
      <alignment horizontal="center" vertical="top" wrapText="1"/>
    </xf>
    <xf numFmtId="0" fontId="22" fillId="0" borderId="8" xfId="1" quotePrefix="1" applyFont="1" applyFill="1" applyBorder="1" applyAlignment="1" applyProtection="1">
      <alignment horizontal="left" vertical="top" wrapText="1"/>
      <protection locked="0"/>
    </xf>
    <xf numFmtId="9" fontId="22" fillId="0" borderId="8" xfId="2" applyFont="1" applyFill="1" applyBorder="1" applyAlignment="1" applyProtection="1">
      <alignment horizontal="center" vertical="top" wrapText="1"/>
      <protection locked="0"/>
    </xf>
    <xf numFmtId="0" fontId="22" fillId="0" borderId="2" xfId="1" applyNumberFormat="1" applyFont="1" applyFill="1" applyBorder="1" applyAlignment="1">
      <alignment horizontal="center" vertical="top" wrapText="1"/>
    </xf>
    <xf numFmtId="14" fontId="22" fillId="0" borderId="2" xfId="1" applyNumberFormat="1" applyFont="1" applyFill="1" applyBorder="1" applyAlignment="1" applyProtection="1">
      <alignment horizontal="center" vertical="top" wrapText="1"/>
      <protection locked="0"/>
    </xf>
    <xf numFmtId="164" fontId="22" fillId="0" borderId="2" xfId="1" applyNumberFormat="1" applyFont="1" applyFill="1" applyBorder="1" applyAlignment="1">
      <alignment horizontal="center" vertical="top" wrapText="1"/>
    </xf>
    <xf numFmtId="0" fontId="22" fillId="0" borderId="2" xfId="1" quotePrefix="1" applyFont="1" applyFill="1" applyBorder="1" applyAlignment="1" applyProtection="1">
      <alignment horizontal="left" vertical="top" wrapText="1"/>
      <protection locked="0"/>
    </xf>
    <xf numFmtId="9" fontId="22" fillId="0" borderId="2" xfId="2" applyFont="1" applyFill="1" applyBorder="1" applyAlignment="1" applyProtection="1">
      <alignment horizontal="center" vertical="top" wrapText="1"/>
      <protection locked="0"/>
    </xf>
    <xf numFmtId="0" fontId="61" fillId="0" borderId="2" xfId="1" applyNumberFormat="1" applyFont="1" applyFill="1" applyBorder="1" applyAlignment="1">
      <alignment horizontal="center" vertical="top" wrapText="1"/>
    </xf>
    <xf numFmtId="14" fontId="61" fillId="0" borderId="2" xfId="1" applyNumberFormat="1" applyFont="1" applyFill="1" applyBorder="1" applyAlignment="1" applyProtection="1">
      <alignment horizontal="center" vertical="top" wrapText="1"/>
      <protection locked="0"/>
    </xf>
    <xf numFmtId="164" fontId="61" fillId="0" borderId="2" xfId="1" applyNumberFormat="1" applyFont="1" applyFill="1" applyBorder="1" applyAlignment="1">
      <alignment horizontal="center" vertical="top" wrapText="1"/>
    </xf>
    <xf numFmtId="0" fontId="61" fillId="0" borderId="2" xfId="1" quotePrefix="1" applyFont="1" applyFill="1" applyBorder="1" applyAlignment="1" applyProtection="1">
      <alignment horizontal="left" vertical="top" wrapText="1"/>
      <protection locked="0"/>
    </xf>
    <xf numFmtId="9" fontId="61" fillId="0" borderId="2" xfId="2" applyFont="1" applyFill="1" applyBorder="1" applyAlignment="1" applyProtection="1">
      <alignment horizontal="center" vertical="top" wrapText="1"/>
      <protection locked="0"/>
    </xf>
    <xf numFmtId="0" fontId="61" fillId="0" borderId="8" xfId="1" applyNumberFormat="1" applyFont="1" applyFill="1" applyBorder="1" applyAlignment="1">
      <alignment horizontal="center" vertical="top" wrapText="1"/>
    </xf>
    <xf numFmtId="14" fontId="61" fillId="0" borderId="8" xfId="1" applyNumberFormat="1" applyFont="1" applyFill="1" applyBorder="1" applyAlignment="1" applyProtection="1">
      <alignment horizontal="center" vertical="top" wrapText="1"/>
      <protection locked="0"/>
    </xf>
    <xf numFmtId="164" fontId="61" fillId="0" borderId="8" xfId="1" applyNumberFormat="1" applyFont="1" applyFill="1" applyBorder="1" applyAlignment="1">
      <alignment horizontal="center" vertical="top" wrapText="1"/>
    </xf>
    <xf numFmtId="9" fontId="61" fillId="0" borderId="8" xfId="2" applyFont="1" applyFill="1" applyBorder="1" applyAlignment="1" applyProtection="1">
      <alignment horizontal="center" vertical="top" wrapText="1"/>
      <protection locked="0"/>
    </xf>
    <xf numFmtId="0" fontId="61" fillId="0" borderId="8" xfId="1" applyFont="1" applyFill="1" applyBorder="1" applyAlignment="1" applyProtection="1">
      <alignment horizontal="left" vertical="top" wrapText="1"/>
      <protection locked="0"/>
    </xf>
    <xf numFmtId="0" fontId="61" fillId="0" borderId="8" xfId="1" applyFont="1" applyFill="1" applyBorder="1" applyAlignment="1" applyProtection="1">
      <alignment horizontal="left" wrapText="1"/>
      <protection locked="0"/>
    </xf>
    <xf numFmtId="0" fontId="30" fillId="0" borderId="2" xfId="1" applyFont="1" applyFill="1" applyBorder="1" applyAlignment="1" applyProtection="1">
      <alignment horizontal="left" wrapText="1"/>
      <protection locked="0"/>
    </xf>
    <xf numFmtId="0" fontId="22" fillId="0" borderId="8" xfId="1" applyFont="1" applyFill="1" applyBorder="1" applyAlignment="1" applyProtection="1">
      <alignment horizontal="left" wrapText="1"/>
      <protection locked="0"/>
    </xf>
    <xf numFmtId="0" fontId="22" fillId="0" borderId="2" xfId="1" applyFont="1" applyFill="1" applyBorder="1" applyAlignment="1" applyProtection="1">
      <alignment horizontal="left" wrapText="1"/>
      <protection locked="0"/>
    </xf>
    <xf numFmtId="0" fontId="10" fillId="0" borderId="0" xfId="1" applyFill="1" applyAlignment="1">
      <alignment horizontal="center"/>
    </xf>
    <xf numFmtId="14" fontId="1" fillId="0" borderId="0" xfId="1" applyNumberFormat="1" applyFont="1" applyFill="1" applyAlignment="1">
      <alignment horizontal="center"/>
    </xf>
    <xf numFmtId="0" fontId="10" fillId="0" borderId="0" xfId="1" applyFill="1" applyAlignment="1">
      <alignment horizontal="center" vertical="top"/>
    </xf>
    <xf numFmtId="0" fontId="10" fillId="0" borderId="0" xfId="1" applyFill="1" applyAlignment="1">
      <alignment wrapText="1"/>
    </xf>
    <xf numFmtId="0" fontId="22" fillId="0" borderId="18" xfId="1" applyNumberFormat="1" applyFont="1" applyFill="1" applyBorder="1" applyAlignment="1" applyProtection="1">
      <alignment horizontal="center" vertical="top" wrapText="1"/>
      <protection locked="0"/>
    </xf>
    <xf numFmtId="14" fontId="61" fillId="8" borderId="8" xfId="1" applyNumberFormat="1" applyFont="1" applyFill="1" applyBorder="1" applyAlignment="1" applyProtection="1">
      <alignment horizontal="center" vertical="top" wrapText="1"/>
      <protection locked="0"/>
    </xf>
    <xf numFmtId="164" fontId="61" fillId="8" borderId="8" xfId="1" applyNumberFormat="1" applyFont="1" applyFill="1" applyBorder="1" applyAlignment="1">
      <alignment horizontal="center" vertical="top" wrapText="1"/>
    </xf>
    <xf numFmtId="9" fontId="21" fillId="0" borderId="2" xfId="1" applyNumberFormat="1" applyFont="1" applyFill="1" applyBorder="1" applyAlignment="1" applyProtection="1">
      <alignment horizontal="left" vertical="top" wrapText="1"/>
      <protection locked="0"/>
    </xf>
    <xf numFmtId="14" fontId="21" fillId="0" borderId="2" xfId="1" applyNumberFormat="1" applyFont="1" applyFill="1" applyBorder="1" applyAlignment="1" applyProtection="1">
      <alignment horizontal="left" vertical="top" wrapText="1"/>
      <protection locked="0"/>
    </xf>
    <xf numFmtId="0" fontId="43" fillId="0" borderId="0" xfId="0" applyFont="1" applyAlignment="1">
      <alignment horizontal="left"/>
    </xf>
    <xf numFmtId="0" fontId="49" fillId="0" borderId="25" xfId="0" quotePrefix="1" applyFont="1" applyBorder="1" applyAlignment="1">
      <alignment horizontal="left" vertical="top" wrapText="1"/>
    </xf>
    <xf numFmtId="0" fontId="49" fillId="0" borderId="27" xfId="0" quotePrefix="1" applyFont="1" applyBorder="1" applyAlignment="1">
      <alignment horizontal="left" vertical="top" wrapText="1"/>
    </xf>
    <xf numFmtId="0" fontId="44" fillId="0" borderId="0" xfId="0" applyFont="1" applyBorder="1" applyAlignment="1">
      <alignment horizontal="left" vertical="top" wrapText="1"/>
    </xf>
    <xf numFmtId="0" fontId="50" fillId="0" borderId="0" xfId="0" applyFont="1" applyAlignment="1">
      <alignment horizontal="left" vertical="top" wrapText="1"/>
    </xf>
    <xf numFmtId="0" fontId="45" fillId="0" borderId="39" xfId="0" applyFont="1" applyBorder="1" applyAlignment="1">
      <alignment horizontal="left" vertical="center" wrapText="1"/>
    </xf>
    <xf numFmtId="0" fontId="17" fillId="2" borderId="40" xfId="1" applyFont="1" applyFill="1" applyBorder="1" applyAlignment="1">
      <alignment horizontal="left" vertical="center" wrapText="1"/>
    </xf>
    <xf numFmtId="0" fontId="16" fillId="0" borderId="41" xfId="1" applyFont="1" applyBorder="1" applyAlignment="1">
      <alignment horizontal="center" vertical="center" wrapText="1"/>
    </xf>
    <xf numFmtId="0" fontId="17" fillId="2" borderId="42" xfId="1" applyFont="1" applyFill="1" applyBorder="1" applyAlignment="1">
      <alignment horizontal="left" vertical="center" wrapText="1"/>
    </xf>
    <xf numFmtId="0" fontId="16" fillId="0" borderId="43" xfId="1" applyFont="1" applyBorder="1" applyAlignment="1">
      <alignment horizontal="center" vertical="center" wrapText="1"/>
    </xf>
    <xf numFmtId="0" fontId="39" fillId="0" borderId="0" xfId="1" applyFont="1" applyBorder="1" applyAlignment="1">
      <alignment horizontal="left"/>
    </xf>
    <xf numFmtId="14" fontId="14" fillId="0" borderId="0" xfId="1" applyNumberFormat="1" applyFont="1" applyBorder="1" applyAlignment="1">
      <alignment horizontal="center"/>
    </xf>
    <xf numFmtId="0" fontId="18" fillId="2" borderId="3" xfId="1" applyFont="1" applyFill="1" applyBorder="1" applyAlignment="1">
      <alignment horizontal="center"/>
    </xf>
    <xf numFmtId="0" fontId="18" fillId="2" borderId="4" xfId="1" applyFont="1" applyFill="1" applyBorder="1" applyAlignment="1">
      <alignment horizontal="center"/>
    </xf>
    <xf numFmtId="0" fontId="16" fillId="0" borderId="41" xfId="1" applyNumberFormat="1" applyFont="1" applyBorder="1" applyAlignment="1">
      <alignment horizontal="center" vertical="center" wrapText="1"/>
    </xf>
    <xf numFmtId="0" fontId="17" fillId="2" borderId="0" xfId="1" applyFont="1" applyFill="1" applyBorder="1" applyAlignment="1">
      <alignment horizontal="center" vertical="center"/>
    </xf>
    <xf numFmtId="14" fontId="16" fillId="0" borderId="44" xfId="1" applyNumberFormat="1" applyFont="1" applyBorder="1" applyAlignment="1" applyProtection="1">
      <alignment horizontal="center" vertical="center"/>
      <protection locked="0"/>
    </xf>
    <xf numFmtId="14" fontId="16" fillId="0" borderId="19" xfId="1" applyNumberFormat="1" applyFont="1" applyBorder="1" applyAlignment="1" applyProtection="1">
      <alignment horizontal="center" vertical="center"/>
      <protection locked="0"/>
    </xf>
    <xf numFmtId="0" fontId="17" fillId="2" borderId="47" xfId="1" applyFont="1" applyFill="1" applyBorder="1" applyAlignment="1">
      <alignment horizontal="left" vertical="center" wrapText="1"/>
    </xf>
    <xf numFmtId="0" fontId="17" fillId="2" borderId="49" xfId="1" applyFont="1" applyFill="1" applyBorder="1" applyAlignment="1">
      <alignment horizontal="left" vertical="center" wrapText="1"/>
    </xf>
    <xf numFmtId="0" fontId="16" fillId="0" borderId="48" xfId="1" applyFont="1" applyBorder="1" applyAlignment="1">
      <alignment horizontal="center" vertical="center" wrapText="1"/>
    </xf>
    <xf numFmtId="0" fontId="16" fillId="0" borderId="50" xfId="1" applyFont="1" applyBorder="1" applyAlignment="1">
      <alignment horizontal="center" vertical="center" wrapText="1"/>
    </xf>
    <xf numFmtId="0" fontId="18" fillId="2" borderId="13" xfId="1" applyFont="1" applyFill="1" applyBorder="1" applyAlignment="1">
      <alignment horizontal="center"/>
    </xf>
    <xf numFmtId="0" fontId="18" fillId="2" borderId="46" xfId="1" applyFont="1" applyFill="1" applyBorder="1" applyAlignment="1">
      <alignment horizontal="center"/>
    </xf>
    <xf numFmtId="0" fontId="18" fillId="2" borderId="19" xfId="1" applyFont="1" applyFill="1" applyBorder="1" applyAlignment="1">
      <alignment horizontal="center"/>
    </xf>
    <xf numFmtId="0" fontId="19" fillId="2" borderId="25" xfId="1" applyFont="1" applyFill="1" applyBorder="1" applyAlignment="1">
      <alignment horizontal="center" vertical="center"/>
    </xf>
    <xf numFmtId="0" fontId="19" fillId="2" borderId="26" xfId="1" applyFont="1" applyFill="1" applyBorder="1" applyAlignment="1">
      <alignment horizontal="center" vertical="center"/>
    </xf>
    <xf numFmtId="0" fontId="19" fillId="2" borderId="27" xfId="1" applyFont="1" applyFill="1" applyBorder="1" applyAlignment="1">
      <alignment horizontal="center" vertical="center"/>
    </xf>
    <xf numFmtId="0" fontId="36" fillId="0" borderId="0" xfId="1" applyFont="1" applyFill="1" applyBorder="1" applyAlignment="1">
      <alignment horizontal="center"/>
    </xf>
    <xf numFmtId="0" fontId="32" fillId="0" borderId="21" xfId="1" applyFont="1" applyFill="1" applyBorder="1" applyAlignment="1">
      <alignment horizontal="center" vertical="center"/>
    </xf>
    <xf numFmtId="0" fontId="32" fillId="0" borderId="22" xfId="1" applyFont="1" applyFill="1" applyBorder="1" applyAlignment="1">
      <alignment horizontal="center" vertical="center"/>
    </xf>
    <xf numFmtId="0" fontId="32" fillId="0" borderId="23" xfId="1" applyFont="1" applyFill="1" applyBorder="1" applyAlignment="1">
      <alignment horizontal="center" vertical="center"/>
    </xf>
    <xf numFmtId="0" fontId="32" fillId="0" borderId="21" xfId="1" applyNumberFormat="1" applyFont="1" applyFill="1" applyBorder="1" applyAlignment="1" applyProtection="1">
      <alignment horizontal="center" vertical="center"/>
      <protection locked="0"/>
    </xf>
    <xf numFmtId="0" fontId="32" fillId="0" borderId="22" xfId="1" applyNumberFormat="1" applyFont="1" applyFill="1" applyBorder="1" applyAlignment="1" applyProtection="1">
      <alignment horizontal="center" vertical="center"/>
      <protection locked="0"/>
    </xf>
    <xf numFmtId="0" fontId="32" fillId="0" borderId="23" xfId="1" applyNumberFormat="1" applyFont="1" applyFill="1" applyBorder="1" applyAlignment="1" applyProtection="1">
      <alignment horizontal="center" vertical="center"/>
      <protection locked="0"/>
    </xf>
    <xf numFmtId="14" fontId="14" fillId="0" borderId="0" xfId="1" applyNumberFormat="1" applyFont="1" applyAlignment="1">
      <alignment horizontal="left" vertical="top"/>
    </xf>
    <xf numFmtId="0" fontId="14" fillId="0" borderId="0" xfId="1" applyFont="1" applyAlignment="1">
      <alignment horizontal="left" vertical="top"/>
    </xf>
    <xf numFmtId="0" fontId="15" fillId="0" borderId="0" xfId="1" applyFont="1" applyAlignment="1">
      <alignment horizontal="center"/>
    </xf>
    <xf numFmtId="0" fontId="16" fillId="0" borderId="21" xfId="1" applyNumberFormat="1" applyFont="1" applyFill="1" applyBorder="1" applyAlignment="1" applyProtection="1">
      <alignment horizontal="center" vertical="center"/>
      <protection locked="0"/>
    </xf>
    <xf numFmtId="0" fontId="16" fillId="0" borderId="23" xfId="1" applyNumberFormat="1" applyFont="1" applyFill="1" applyBorder="1" applyAlignment="1" applyProtection="1">
      <alignment horizontal="center" vertical="center"/>
      <protection locked="0"/>
    </xf>
    <xf numFmtId="0" fontId="14" fillId="0" borderId="0" xfId="1" applyFont="1" applyAlignment="1">
      <alignment horizontal="left"/>
    </xf>
    <xf numFmtId="0" fontId="18" fillId="5" borderId="12" xfId="1" applyFont="1" applyFill="1" applyBorder="1" applyAlignment="1" applyProtection="1">
      <alignment horizontal="center" vertical="top"/>
    </xf>
    <xf numFmtId="0" fontId="39" fillId="0" borderId="0" xfId="1" applyFont="1" applyBorder="1" applyAlignment="1" applyProtection="1">
      <alignment horizontal="left" vertical="top"/>
    </xf>
    <xf numFmtId="0" fontId="16" fillId="0" borderId="53" xfId="1" applyNumberFormat="1" applyFont="1" applyFill="1" applyBorder="1" applyAlignment="1" applyProtection="1">
      <alignment horizontal="center" vertical="center"/>
      <protection locked="0"/>
    </xf>
    <xf numFmtId="0" fontId="16" fillId="0" borderId="54" xfId="1" applyNumberFormat="1" applyFont="1" applyFill="1" applyBorder="1" applyAlignment="1" applyProtection="1">
      <alignment horizontal="center" vertical="center"/>
      <protection locked="0"/>
    </xf>
    <xf numFmtId="0" fontId="16" fillId="0" borderId="53" xfId="1" applyFont="1" applyBorder="1" applyAlignment="1" applyProtection="1">
      <alignment horizontal="center" vertical="center"/>
    </xf>
    <xf numFmtId="0" fontId="16" fillId="0" borderId="54" xfId="1" applyFont="1" applyBorder="1" applyAlignment="1" applyProtection="1">
      <alignment horizontal="center" vertical="center"/>
    </xf>
    <xf numFmtId="14" fontId="14" fillId="0" borderId="0" xfId="1" applyNumberFormat="1" applyFont="1" applyAlignment="1" applyProtection="1">
      <alignment horizontal="left" vertical="top"/>
    </xf>
    <xf numFmtId="0" fontId="14" fillId="0" borderId="0" xfId="1" applyFont="1" applyAlignment="1" applyProtection="1">
      <alignment horizontal="left" vertical="top"/>
    </xf>
    <xf numFmtId="0" fontId="18" fillId="5" borderId="0" xfId="1" applyFont="1" applyFill="1" applyBorder="1" applyAlignment="1" applyProtection="1">
      <alignment horizontal="center" vertical="top"/>
    </xf>
    <xf numFmtId="9" fontId="19" fillId="5" borderId="9" xfId="2" applyFont="1" applyFill="1" applyBorder="1" applyAlignment="1" applyProtection="1">
      <alignment horizontal="center" vertical="center"/>
    </xf>
    <xf numFmtId="9" fontId="19" fillId="5" borderId="17" xfId="2" applyFont="1" applyFill="1" applyBorder="1" applyAlignment="1" applyProtection="1">
      <alignment horizontal="center" vertical="center"/>
    </xf>
    <xf numFmtId="0" fontId="22" fillId="0" borderId="0" xfId="1" applyFont="1" applyAlignment="1" applyProtection="1">
      <alignment horizontal="center" vertical="top" wrapText="1"/>
    </xf>
    <xf numFmtId="0" fontId="22" fillId="0" borderId="12" xfId="1" applyFont="1" applyBorder="1" applyAlignment="1" applyProtection="1">
      <alignment horizontal="center" vertical="top" wrapText="1"/>
    </xf>
    <xf numFmtId="0" fontId="19" fillId="5" borderId="13" xfId="1" applyFont="1" applyFill="1" applyBorder="1" applyAlignment="1" applyProtection="1">
      <alignment horizontal="center" vertical="center"/>
    </xf>
    <xf numFmtId="0" fontId="19" fillId="5" borderId="46" xfId="1" applyFont="1" applyFill="1" applyBorder="1" applyAlignment="1" applyProtection="1">
      <alignment horizontal="center" vertical="center"/>
    </xf>
    <xf numFmtId="0" fontId="19" fillId="5" borderId="19" xfId="1" applyFont="1" applyFill="1" applyBorder="1" applyAlignment="1" applyProtection="1">
      <alignment horizontal="center" vertical="center"/>
    </xf>
    <xf numFmtId="9" fontId="19" fillId="5" borderId="13" xfId="2" applyFont="1" applyFill="1" applyBorder="1" applyAlignment="1" applyProtection="1">
      <alignment horizontal="center" vertical="center"/>
    </xf>
    <xf numFmtId="9" fontId="19" fillId="5" borderId="46" xfId="2" applyFont="1" applyFill="1" applyBorder="1" applyAlignment="1" applyProtection="1">
      <alignment horizontal="center" vertical="center"/>
    </xf>
    <xf numFmtId="9" fontId="19" fillId="5" borderId="19" xfId="2" applyFont="1" applyFill="1" applyBorder="1" applyAlignment="1" applyProtection="1">
      <alignment horizontal="center" vertical="center"/>
    </xf>
    <xf numFmtId="0" fontId="39" fillId="0" borderId="0" xfId="1" applyFont="1" applyBorder="1" applyAlignment="1" applyProtection="1">
      <alignment horizontal="left"/>
    </xf>
    <xf numFmtId="0" fontId="22" fillId="0" borderId="0" xfId="1" applyFont="1" applyBorder="1" applyAlignment="1" applyProtection="1">
      <alignment horizontal="center"/>
    </xf>
    <xf numFmtId="0" fontId="11" fillId="2" borderId="14" xfId="1" applyNumberFormat="1" applyFont="1" applyFill="1" applyBorder="1" applyAlignment="1">
      <alignment horizontal="center"/>
    </xf>
    <xf numFmtId="0" fontId="11" fillId="2" borderId="0" xfId="1" applyNumberFormat="1" applyFont="1" applyFill="1" applyBorder="1" applyAlignment="1">
      <alignment horizontal="center"/>
    </xf>
  </cellXfs>
  <cellStyles count="11">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ustomBuiltin="1"/>
    <cellStyle name="Normal 2" xfId="1" xr:uid="{00000000-0005-0000-0000-000009000000}"/>
    <cellStyle name="Percent 2" xfId="2" xr:uid="{00000000-0005-0000-0000-00000A000000}"/>
  </cellStyles>
  <dxfs count="572">
    <dxf>
      <font>
        <strike val="0"/>
        <outline val="0"/>
        <shadow val="0"/>
        <u val="none"/>
        <vertAlign val="baseline"/>
        <sz val="12"/>
        <name val="Calibri"/>
        <scheme val="minor"/>
      </font>
      <numFmt numFmtId="164" formatCode="ddd"/>
    </dxf>
    <dxf>
      <font>
        <strike val="0"/>
        <outline val="0"/>
        <shadow val="0"/>
        <u val="none"/>
        <vertAlign val="baseline"/>
        <sz val="12"/>
        <name val="Calibri"/>
        <scheme val="minor"/>
      </font>
      <numFmt numFmtId="19" formatCode="d/m/yy"/>
    </dxf>
    <dxf>
      <font>
        <strike val="0"/>
        <outline val="0"/>
        <shadow val="0"/>
        <u val="none"/>
        <vertAlign val="baseline"/>
        <sz val="12"/>
        <name val="Calibri"/>
        <scheme val="minor"/>
      </font>
      <numFmt numFmtId="0" formatCode="General"/>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numFmt numFmtId="19" formatCode="d/m/yy"/>
    </dxf>
    <dxf>
      <font>
        <strike val="0"/>
        <outline val="0"/>
        <shadow val="0"/>
        <u val="none"/>
        <vertAlign val="baseline"/>
        <sz val="12"/>
        <name val="Calibri"/>
        <scheme val="minor"/>
      </font>
    </dxf>
    <dxf>
      <font>
        <strike val="0"/>
        <outline val="0"/>
        <shadow val="0"/>
        <u val="none"/>
        <vertAlign val="baseline"/>
        <sz val="12"/>
        <color theme="0"/>
        <name val="Calibri"/>
        <scheme val="minor"/>
      </font>
      <alignment horizontal="center" vertical="bottom" textRotation="0" wrapText="0" indent="0" justifyLastLine="0" shrinkToFit="0"/>
    </dxf>
    <dxf>
      <font>
        <color rgb="FF9C0006"/>
      </font>
      <fill>
        <patternFill>
          <bgColor rgb="FFFFC7CE"/>
        </patternFill>
      </fill>
    </dxf>
    <dxf>
      <font>
        <b val="0"/>
        <i val="0"/>
        <strike val="0"/>
        <condense val="0"/>
        <extend val="0"/>
        <outline val="0"/>
        <shadow val="0"/>
        <u val="none"/>
        <vertAlign val="baseline"/>
        <sz val="11"/>
        <color theme="1"/>
        <name val="Tahoma"/>
        <scheme val="none"/>
      </font>
      <numFmt numFmtId="19" formatCode="d/m/yy"/>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thin">
          <color auto="1"/>
        </top>
        <bottom/>
        <vertical/>
        <horizontal/>
      </border>
      <protection locked="1" hidden="0"/>
    </dxf>
    <dxf>
      <font>
        <b val="0"/>
        <i val="0"/>
        <strike val="0"/>
        <condense val="0"/>
        <extend val="0"/>
        <outline val="0"/>
        <shadow val="0"/>
        <u val="none"/>
        <vertAlign val="baseline"/>
        <sz val="11"/>
        <color theme="1"/>
        <name val="Tahoma"/>
        <scheme val="none"/>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font>
        <b val="0"/>
        <i val="0"/>
        <strike val="0"/>
        <condense val="0"/>
        <extend val="0"/>
        <outline val="0"/>
        <shadow val="0"/>
        <u val="none"/>
        <vertAlign val="baseline"/>
        <sz val="11"/>
        <color theme="1"/>
        <name val="Tahoma"/>
        <scheme val="none"/>
      </font>
      <numFmt numFmtId="0" formatCode="General"/>
      <alignment horizontal="left" vertical="bottom" textRotation="0" wrapText="0" indent="0" justifyLastLine="0" shrinkToFit="0" readingOrder="0"/>
      <border diagonalUp="0" diagonalDown="0">
        <left/>
        <right style="thin">
          <color auto="1"/>
        </right>
        <top style="thin">
          <color auto="1"/>
        </top>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2"/>
        <color theme="1"/>
        <name val="Tahoma"/>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2"/>
        <color theme="1"/>
        <name val="Tahoma"/>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Tahoma"/>
        <scheme val="none"/>
      </font>
      <numFmt numFmtId="19" formatCode="d/m/yy"/>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rgb="FF000000"/>
        <name val="Tahoma"/>
        <scheme val="none"/>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rgb="FF000000"/>
        <name val="Tahoma"/>
        <scheme val="none"/>
      </font>
      <numFmt numFmtId="0" formatCode="Genera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hidden="0"/>
    </dxf>
    <dxf>
      <border outline="0">
        <top style="hair">
          <color auto="1"/>
        </top>
      </border>
    </dxf>
    <dxf>
      <border diagonalUp="0" diagonalDown="0">
        <left style="thin">
          <color theme="1"/>
        </left>
        <right style="thin">
          <color theme="1"/>
        </right>
        <top style="thin">
          <color theme="1"/>
        </top>
        <bottom style="thin">
          <color theme="1"/>
        </bottom>
      </border>
    </dxf>
    <dxf>
      <protection hidden="0"/>
    </dxf>
    <dxf>
      <border>
        <bottom style="thin">
          <color theme="1"/>
        </bottom>
      </border>
    </dxf>
    <dxf>
      <font>
        <strike val="0"/>
        <outline val="0"/>
        <shadow val="0"/>
        <u val="none"/>
        <vertAlign val="baseline"/>
        <sz val="12"/>
        <color rgb="FFFFFFFF"/>
      </font>
      <alignment horizontal="center" textRotation="0" wrapText="0" indent="0" justifyLastLine="0" shrinkToFit="0"/>
      <border diagonalUp="0" diagonalDown="0">
        <left style="thin">
          <color theme="1"/>
        </left>
        <right style="thin">
          <color theme="1"/>
        </right>
        <top/>
        <bottom/>
        <vertical style="thin">
          <color theme="1"/>
        </vertical>
        <horizontal style="thin">
          <color theme="1"/>
        </horizontal>
      </border>
      <protection hidden="0"/>
    </dxf>
    <dxf>
      <font>
        <color theme="0"/>
      </font>
      <fill>
        <patternFill patternType="none">
          <bgColor auto="1"/>
        </patternFill>
      </fill>
    </dxf>
    <dxf>
      <font>
        <b/>
        <i val="0"/>
        <color theme="1"/>
      </font>
      <fill>
        <patternFill>
          <bgColor rgb="FF00B050"/>
        </patternFill>
      </fill>
    </dxf>
    <dxf>
      <font>
        <b/>
        <i val="0"/>
        <color theme="1"/>
      </font>
      <fill>
        <patternFill>
          <bgColor rgb="FFFFC000"/>
        </patternFill>
      </fill>
    </dxf>
    <dxf>
      <font>
        <b/>
        <i val="0"/>
        <color theme="1"/>
      </font>
      <fill>
        <patternFill>
          <bgColor rgb="FFC00000"/>
        </patternFill>
      </fill>
    </dxf>
    <dxf>
      <font>
        <color rgb="FF9C0006"/>
      </font>
      <fill>
        <patternFill>
          <bgColor theme="8" tint="-0.499984740745262"/>
        </patternFill>
      </fill>
    </dxf>
    <dxf>
      <font>
        <b val="0"/>
        <i val="0"/>
        <strike val="0"/>
        <condense val="0"/>
        <extend val="0"/>
        <outline val="0"/>
        <shadow val="0"/>
        <u val="none"/>
        <vertAlign val="baseline"/>
        <sz val="11"/>
        <color theme="1"/>
        <name val="Tahoma"/>
        <scheme val="none"/>
      </font>
      <numFmt numFmtId="0" formatCode="General"/>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border>
      <protection locked="0" hidden="0"/>
    </dxf>
    <dxf>
      <font>
        <b val="0"/>
        <i val="0"/>
        <strike val="0"/>
        <condense val="0"/>
        <extend val="0"/>
        <outline val="0"/>
        <shadow val="0"/>
        <u val="none"/>
        <vertAlign val="baseline"/>
        <sz val="11"/>
        <color theme="1"/>
        <name val="Tahoma"/>
        <scheme val="none"/>
      </font>
      <numFmt numFmtId="0" formatCode="General"/>
      <alignment horizontal="center" vertical="top" textRotation="0" wrapText="0"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1"/>
        <color theme="1"/>
        <name val="Tahoma"/>
        <scheme val="none"/>
      </font>
      <numFmt numFmtId="164" formatCode="ddd"/>
      <alignment horizontal="left" vertical="top" textRotation="0" wrapText="1" indent="0" justifyLastLine="0" shrinkToFit="0" readingOrder="0"/>
      <border diagonalUp="0" diagonalDown="0">
        <left style="thin">
          <color auto="1"/>
        </left>
        <right style="thin">
          <color auto="1"/>
        </right>
        <top style="thin">
          <color auto="1"/>
        </top>
        <bottom/>
      </border>
      <protection locked="0" hidden="0"/>
    </dxf>
    <dxf>
      <font>
        <b val="0"/>
        <i val="0"/>
        <strike val="0"/>
        <condense val="0"/>
        <extend val="0"/>
        <outline val="0"/>
        <shadow val="0"/>
        <u val="none"/>
        <vertAlign val="baseline"/>
        <sz val="11"/>
        <color theme="1"/>
        <name val="Tahoma"/>
        <scheme val="none"/>
      </font>
      <numFmt numFmtId="19" formatCode="d/m/yy"/>
      <alignment horizontal="center" vertical="top"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19" formatCode="d/m/yy"/>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2"/>
        <color theme="1"/>
        <name val="Calibri"/>
        <scheme val="minor"/>
      </font>
      <numFmt numFmtId="0" formatCode="General"/>
      <alignment horizontal="center" vertical="top" textRotation="0" wrapText="0" indent="0" justifyLastLine="0" shrinkToFit="0" readingOrder="0"/>
      <border diagonalUp="0" diagonalDown="0">
        <left style="thin">
          <color auto="1"/>
        </left>
        <right/>
        <top style="thin">
          <color auto="1"/>
        </top>
        <bottom/>
        <vertical/>
        <horizontal/>
      </border>
    </dxf>
    <dxf>
      <numFmt numFmtId="0" formatCode="General"/>
      <alignment horizontal="general" vertical="top" textRotation="0" wrapText="0" indent="0" justifyLastLine="0" shrinkToFit="0" readingOrder="0"/>
      <protection locked="1" hidden="0"/>
    </dxf>
    <dxf>
      <border outline="0">
        <right style="thin">
          <color auto="1"/>
        </right>
      </border>
    </dxf>
    <dxf>
      <font>
        <b/>
        <i val="0"/>
        <strike val="0"/>
        <condense val="0"/>
        <extend val="0"/>
        <outline val="0"/>
        <shadow val="0"/>
        <u val="none"/>
        <vertAlign val="baseline"/>
        <sz val="11"/>
        <color theme="0"/>
        <name val="Tahoma"/>
        <scheme val="none"/>
      </font>
      <numFmt numFmtId="0" formatCode="General"/>
      <fill>
        <patternFill patternType="solid">
          <fgColor indexed="64"/>
          <bgColor rgb="FF13558E"/>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readingOrder="0"/>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border>
      <protection locked="0" hidden="0"/>
    </dxf>
    <dxf>
      <font>
        <b val="0"/>
        <i val="0"/>
        <strike val="0"/>
        <condense val="0"/>
        <extend val="0"/>
        <outline val="0"/>
        <shadow val="0"/>
        <u val="none"/>
        <vertAlign val="baseline"/>
        <sz val="11"/>
        <color theme="1"/>
        <name val="Tahoma"/>
        <scheme val="none"/>
      </font>
      <numFmt numFmtId="0" formatCode="General"/>
      <alignment horizontal="center" vertical="top" textRotation="0" wrapText="0"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1"/>
        <color theme="1"/>
        <name val="Tahoma"/>
        <scheme val="none"/>
      </font>
      <numFmt numFmtId="164" formatCode="ddd"/>
      <alignment horizontal="left" vertical="top" textRotation="0" wrapText="1" indent="0" justifyLastLine="0" shrinkToFit="0" readingOrder="0"/>
      <border diagonalUp="0" diagonalDown="0">
        <left style="thin">
          <color auto="1"/>
        </left>
        <right style="thin">
          <color auto="1"/>
        </right>
        <top style="thin">
          <color auto="1"/>
        </top>
        <bottom/>
      </border>
      <protection locked="0" hidden="0"/>
    </dxf>
    <dxf>
      <font>
        <b val="0"/>
        <i val="0"/>
        <strike val="0"/>
        <condense val="0"/>
        <extend val="0"/>
        <outline val="0"/>
        <shadow val="0"/>
        <u val="none"/>
        <vertAlign val="baseline"/>
        <sz val="11"/>
        <color theme="1"/>
        <name val="Tahoma"/>
        <scheme val="none"/>
      </font>
      <numFmt numFmtId="19" formatCode="d/m/yy"/>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19" formatCode="d/m/yy"/>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2"/>
        <color theme="1"/>
        <name val="Calibri"/>
        <scheme val="minor"/>
      </font>
      <numFmt numFmtId="0" formatCode="General"/>
      <alignment horizontal="center" vertical="top" textRotation="0" wrapText="0" indent="0" justifyLastLine="0" shrinkToFit="0" readingOrder="0"/>
      <border diagonalUp="0" diagonalDown="0">
        <left style="thin">
          <color auto="1"/>
        </left>
        <right/>
        <top style="thin">
          <color auto="1"/>
        </top>
        <bottom/>
        <vertical/>
        <horizontal/>
      </border>
    </dxf>
    <dxf>
      <numFmt numFmtId="0" formatCode="General"/>
      <alignment horizontal="general" vertical="top" textRotation="0" wrapText="0" indent="0" justifyLastLine="0" shrinkToFit="0" readingOrder="0"/>
      <protection locked="1" hidden="0"/>
    </dxf>
    <dxf>
      <border outline="0">
        <right style="thin">
          <color auto="1"/>
        </right>
        <top style="thin">
          <color auto="1"/>
        </top>
      </border>
    </dxf>
    <dxf>
      <font>
        <b val="0"/>
        <i val="0"/>
        <strike val="0"/>
        <condense val="0"/>
        <extend val="0"/>
        <outline val="0"/>
        <shadow val="0"/>
        <u val="none"/>
        <vertAlign val="baseline"/>
        <sz val="11"/>
        <color theme="1"/>
        <name val="Tahoma"/>
        <scheme val="none"/>
      </font>
      <alignment horizontal="general" vertical="top" textRotation="0" wrapText="1" indent="0" justifyLastLine="0" shrinkToFit="0" readingOrder="0"/>
    </dxf>
    <dxf>
      <font>
        <b/>
        <i val="0"/>
        <strike val="0"/>
        <condense val="0"/>
        <extend val="0"/>
        <outline val="0"/>
        <shadow val="0"/>
        <u val="none"/>
        <vertAlign val="baseline"/>
        <sz val="11"/>
        <color theme="0"/>
        <name val="Tahoma"/>
        <scheme val="none"/>
      </font>
      <numFmt numFmtId="0" formatCode="General"/>
      <fill>
        <patternFill patternType="solid">
          <fgColor indexed="64"/>
          <bgColor rgb="FF13558E"/>
        </patternFill>
      </fill>
      <alignment horizontal="center" vertical="top" textRotation="0" wrapText="0" indent="0" justifyLastLine="0" shrinkToFit="0" readingOrder="0"/>
    </dxf>
    <dxf>
      <font>
        <color rgb="FF9C0006"/>
      </font>
      <fill>
        <patternFill>
          <bgColor theme="8" tint="-0.499984740745262"/>
        </patternFill>
      </fill>
    </dxf>
    <dxf>
      <font>
        <color theme="1"/>
      </font>
      <fill>
        <patternFill>
          <bgColor rgb="FF92D050"/>
        </patternFill>
      </fill>
    </dxf>
    <dxf>
      <font>
        <color rgb="FF9C0006"/>
      </font>
      <fill>
        <patternFill>
          <bgColor theme="8" tint="-0.499984740745262"/>
        </patternFill>
      </fill>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left/>
        <right/>
        <top/>
        <bottom/>
      </border>
    </dxf>
    <dxf>
      <font>
        <strike val="0"/>
        <outline val="0"/>
        <shadow val="0"/>
        <u val="none"/>
        <vertAlign val="baseline"/>
        <sz val="11"/>
        <color theme="1"/>
        <name val="Tahoma"/>
        <scheme val="none"/>
      </font>
      <numFmt numFmtId="0" formatCode="General"/>
    </dxf>
    <dxf>
      <font>
        <strike val="0"/>
        <outline val="0"/>
        <shadow val="0"/>
        <u val="none"/>
        <vertAlign val="baseline"/>
        <sz val="11"/>
        <color theme="1"/>
        <name val="Tahoma"/>
        <scheme val="none"/>
      </font>
      <numFmt numFmtId="0" formatCode="General"/>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outline="0">
        <left/>
        <right/>
        <top/>
        <bottom/>
      </border>
    </dxf>
    <dxf>
      <font>
        <strike val="0"/>
        <outline val="0"/>
        <shadow val="0"/>
        <u val="none"/>
        <vertAlign val="baseline"/>
        <sz val="11"/>
        <color theme="1"/>
        <name val="Tahoma"/>
        <scheme val="none"/>
      </font>
      <alignment horizontal="left" vertical="top" textRotation="0" wrapText="1" indent="0" justifyLastLine="0" shrinkToFit="0"/>
      <border diagonalUp="0" diagonalDown="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1"/>
        <color theme="1"/>
        <name val="Tahoma"/>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1"/>
        <color theme="1"/>
        <name val="Tahoma"/>
        <scheme val="none"/>
      </font>
      <alignment horizontal="left" vertical="top" textRotation="0" wrapText="1" indent="0" justifyLastLine="0" shrinkToFit="0"/>
      <border diagonalUp="0" diagonalDown="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13" formatCode="0%"/>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Tahoma"/>
        <scheme val="none"/>
      </font>
    </dxf>
    <dxf>
      <font>
        <strike val="0"/>
        <outline val="0"/>
        <shadow val="0"/>
        <u val="none"/>
        <vertAlign val="baseline"/>
        <sz val="11"/>
        <color theme="1"/>
        <name val="Tahoma"/>
        <scheme val="none"/>
      </font>
      <alignment horizontal="left" textRotation="0" wrapText="1" indent="0" justifyLastLine="0" shrinkToFit="0"/>
      <border diagonalUp="0" diagonalDown="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rgb="FF000000"/>
        <name val="Tahoma"/>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64" formatCode="ddd"/>
      <alignment horizontal="center" vertical="top"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2"/>
        <color rgb="FF000000"/>
        <name val="Tahoma"/>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1"/>
        <color theme="1"/>
        <name val="Tahoma"/>
        <scheme val="none"/>
      </font>
      <numFmt numFmtId="0" formatCode="General"/>
      <alignment horizontal="center" vertical="top" textRotation="0" wrapText="1" indent="0" justifyLastLine="0" shrinkToFit="0" readingOrder="0"/>
      <border diagonalUp="0" diagonalDown="0">
        <left style="thin">
          <color indexed="64"/>
        </left>
        <right style="thin">
          <color auto="1"/>
        </right>
        <top style="thin">
          <color indexed="64"/>
        </top>
        <bottom style="thin">
          <color indexed="64"/>
        </bottom>
      </border>
    </dxf>
    <dxf>
      <font>
        <strike val="0"/>
        <outline val="0"/>
        <shadow val="0"/>
        <u val="none"/>
        <vertAlign val="baseline"/>
        <sz val="11"/>
        <color theme="1"/>
        <name val="Tahoma"/>
        <scheme val="none"/>
      </font>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center" vertical="center" textRotation="0" indent="0" justifyLastLine="0" shrinkToFit="0"/>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theme="1"/>
      </font>
      <fill>
        <patternFill>
          <bgColor theme="0" tint="-0.14996795556505021"/>
        </patternFill>
      </fill>
    </dxf>
    <dxf>
      <font>
        <strike val="0"/>
        <outline val="0"/>
        <shadow val="0"/>
        <u val="none"/>
        <vertAlign val="baseline"/>
        <sz val="12"/>
        <color rgb="FF000000"/>
        <name val="Tahoma"/>
        <scheme val="none"/>
      </font>
      <numFmt numFmtId="13" formatCode="0%"/>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rgb="FF1A1A1A"/>
        <name val="Tahoma"/>
        <scheme val="none"/>
      </font>
      <numFmt numFmtId="13" formatCode="0%"/>
      <fill>
        <patternFill patternType="none">
          <fgColor indexed="64"/>
          <bgColor indexed="65"/>
        </patternFill>
      </fill>
      <alignment horizontal="center" vertical="top" textRotation="0" wrapText="1" indent="0" justifyLastLine="0" shrinkToFit="0" readingOrder="0"/>
      <border diagonalUp="0" diagonalDown="0">
        <left/>
        <right/>
        <top style="thin">
          <color auto="1"/>
        </top>
        <bottom/>
        <vertical/>
        <horizontal/>
      </border>
      <protection locked="0" hidden="0"/>
    </dxf>
    <dxf>
      <font>
        <strike val="0"/>
        <outline val="0"/>
        <shadow val="0"/>
        <u val="none"/>
        <vertAlign val="baseline"/>
        <sz val="12"/>
        <color rgb="FF1A1A1A"/>
        <name val="Tahoma"/>
        <scheme val="none"/>
      </font>
      <numFmt numFmtId="13" formatCode="0%"/>
      <fill>
        <patternFill patternType="none">
          <fgColor indexed="64"/>
          <bgColor indexed="65"/>
        </patternFill>
      </fill>
      <alignment horizontal="center" vertical="top" textRotation="0" wrapText="1" indent="0" justifyLastLine="0" shrinkToFit="0" readingOrder="0"/>
      <border diagonalUp="0" diagonalDown="0">
        <left/>
        <right style="medium">
          <color theme="1"/>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rgb="FF000000"/>
        <name val="Tahoma"/>
        <scheme val="none"/>
      </font>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protection locked="0" hidden="0"/>
    </dxf>
    <dxf>
      <font>
        <strike val="0"/>
        <outline val="0"/>
        <shadow val="0"/>
        <u val="none"/>
        <vertAlign val="baseline"/>
        <sz val="12"/>
        <name val="Tahoma"/>
        <scheme val="none"/>
      </font>
      <alignment horizontal="center" vertical="top" textRotation="0" wrapText="1" indent="0" justifyLastLine="0" shrinkToFit="0"/>
      <border diagonalUp="0" diagonalDown="0">
        <left style="medium">
          <color theme="1"/>
        </left>
        <right/>
        <top style="thin">
          <color auto="1"/>
        </top>
        <bottom style="thin">
          <color auto="1"/>
        </bottom>
        <vertical/>
        <horizontal style="thin">
          <color auto="1"/>
        </horizontal>
      </border>
      <protection locked="0" hidden="0"/>
    </dxf>
    <dxf>
      <font>
        <strike val="0"/>
        <outline val="0"/>
        <shadow val="0"/>
        <u val="none"/>
        <vertAlign val="baseline"/>
        <sz val="12"/>
        <name val="Tahoma"/>
        <scheme val="none"/>
      </font>
      <numFmt numFmtId="19" formatCode="d/m/yy"/>
      <alignment horizontal="center" vertical="top" textRotation="0" wrapText="1" indent="0" justifyLastLine="0" shrinkToFit="0"/>
      <border diagonalUp="0" diagonalDown="0">
        <left/>
        <right style="medium">
          <color theme="1"/>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theme="1"/>
        <name val="Tahoma"/>
        <scheme val="none"/>
      </font>
      <alignment horizontal="center" vertical="top" textRotation="0" wrapText="1"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theme="1"/>
        <name val="Tahoma"/>
        <scheme val="none"/>
      </font>
      <alignment horizontal="center" vertical="top" textRotation="0" wrapText="1" indent="0" justifyLastLine="0" shrinkToFit="0" readingOrder="0"/>
      <border diagonalUp="0" diagonalDown="0">
        <left style="medium">
          <color theme="1"/>
        </left>
        <right/>
        <top style="thin">
          <color auto="1"/>
        </top>
        <bottom style="thin">
          <color auto="1"/>
        </bottom>
        <vertical/>
        <horizontal style="thin">
          <color auto="1"/>
        </horizontal>
      </border>
      <protection locked="0" hidden="0"/>
    </dxf>
    <dxf>
      <font>
        <strike val="0"/>
        <outline val="0"/>
        <shadow val="0"/>
        <u val="none"/>
        <vertAlign val="baseline"/>
        <sz val="12"/>
        <name val="Tahoma"/>
        <scheme val="none"/>
      </font>
      <alignment horizontal="left" vertical="top" textRotation="0" wrapText="1" indent="0" justifyLastLine="0" shrinkToFit="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name val="Tahoma"/>
        <scheme val="none"/>
      </font>
      <alignment horizontal="left" vertical="top" textRotation="0" wrapText="1" indent="0" justifyLastLine="0" shrinkToFit="0"/>
      <protection locked="0" hidden="0"/>
    </dxf>
    <dxf>
      <border>
        <bottom style="medium">
          <color theme="1"/>
        </bottom>
      </border>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center" vertical="center" textRotation="0" wrapText="1" indent="0" justifyLastLine="0" shrinkToFit="0" readingOrder="0"/>
      <border diagonalUp="0" diagonalDown="0" outline="0">
        <left/>
        <right/>
        <top/>
        <bottom/>
      </border>
    </dxf>
    <dxf>
      <font>
        <color rgb="FF9C0006"/>
      </font>
      <fill>
        <patternFill>
          <bgColor theme="8" tint="-0.499984740745262"/>
        </patternFill>
      </fill>
    </dxf>
    <dxf>
      <font>
        <b val="0"/>
        <i/>
        <color rgb="FFC00000"/>
      </font>
      <fill>
        <patternFill patternType="none">
          <bgColor auto="1"/>
        </patternFill>
      </fill>
    </dxf>
    <dxf>
      <font>
        <b val="0"/>
        <i val="0"/>
        <strike val="0"/>
        <condense val="0"/>
        <extend val="0"/>
        <outline val="0"/>
        <shadow val="0"/>
        <u val="none"/>
        <vertAlign val="baseline"/>
        <sz val="12"/>
        <color theme="1"/>
        <name val="Tahoma"/>
        <scheme val="none"/>
      </font>
      <protection locked="0" hidden="0"/>
    </dxf>
    <dxf>
      <font>
        <b val="0"/>
        <i val="0"/>
        <strike val="0"/>
        <condense val="0"/>
        <extend val="0"/>
        <outline val="0"/>
        <shadow val="0"/>
        <u val="none"/>
        <vertAlign val="baseline"/>
        <sz val="12"/>
        <color theme="1"/>
        <name val="Tahoma"/>
        <scheme val="none"/>
      </font>
      <numFmt numFmtId="19" formatCode="d/m/yy"/>
      <protection locked="0" hidden="0"/>
    </dxf>
    <dxf>
      <font>
        <b val="0"/>
        <i val="0"/>
        <strike val="0"/>
        <condense val="0"/>
        <extend val="0"/>
        <outline val="0"/>
        <shadow val="0"/>
        <u val="none"/>
        <vertAlign val="baseline"/>
        <sz val="12"/>
        <color theme="1"/>
        <name val="Tahoma"/>
        <scheme val="none"/>
      </font>
      <protection locked="0" hidden="0"/>
    </dxf>
    <dxf>
      <font>
        <b val="0"/>
        <i val="0"/>
        <strike val="0"/>
        <condense val="0"/>
        <extend val="0"/>
        <outline val="0"/>
        <shadow val="0"/>
        <u val="none"/>
        <vertAlign val="baseline"/>
        <sz val="12"/>
        <color theme="1"/>
        <name val="Tahoma"/>
        <scheme val="none"/>
      </font>
      <protection locked="0" hidden="0"/>
    </dxf>
    <dxf>
      <border outline="0">
        <top style="thin">
          <color auto="1"/>
        </top>
      </border>
    </dxf>
    <dxf>
      <font>
        <b val="0"/>
        <i val="0"/>
        <strike val="0"/>
        <condense val="0"/>
        <extend val="0"/>
        <outline val="0"/>
        <shadow val="0"/>
        <u val="none"/>
        <vertAlign val="baseline"/>
        <sz val="12"/>
        <color theme="1"/>
        <name val="Tahoma"/>
        <scheme val="none"/>
      </font>
      <protection locked="0" hidden="0"/>
    </dxf>
    <dxf>
      <border outline="0">
        <bottom style="thin">
          <color auto="1"/>
        </bottom>
      </border>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Tahoma"/>
        <scheme val="none"/>
      </font>
      <numFmt numFmtId="19" formatCode="d/m/yy"/>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2"/>
        <color theme="1"/>
        <name val="Tahoma"/>
        <scheme val="none"/>
      </font>
      <numFmt numFmtId="19" formatCode="d/m/yy"/>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2"/>
        <color theme="1"/>
        <name val="Tahoma"/>
        <scheme val="none"/>
      </font>
      <numFmt numFmtId="19" formatCode="d/m/yy"/>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ahoma"/>
        <scheme val="none"/>
      </font>
      <numFmt numFmtId="19" formatCode="d/m/yy"/>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19" formatCode="d/m/yy"/>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left" vertical="center" textRotation="0" wrapText="0" indent="0" justifyLastLine="0" shrinkToFit="0" readingOrder="0"/>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font>
        <color theme="3"/>
      </font>
      <fill>
        <patternFill>
          <bgColor theme="2"/>
        </patternFill>
      </fill>
    </dxf>
    <dxf>
      <font>
        <color theme="3"/>
      </font>
    </dxf>
    <dxf>
      <font>
        <color theme="0"/>
      </font>
      <fill>
        <patternFill patternType="solid">
          <fgColor theme="4"/>
          <bgColor theme="3"/>
        </patternFill>
      </fill>
      <border diagonalUp="0" diagonalDown="0">
        <left/>
        <right/>
        <top/>
        <bottom/>
        <vertical/>
        <horizontal/>
      </border>
    </dxf>
    <dxf>
      <font>
        <color theme="1"/>
      </font>
      <border diagonalUp="0" diagonalDown="0">
        <left/>
        <right/>
        <top/>
        <bottom/>
        <vertical style="thin">
          <color theme="3" tint="0.59996337778862885"/>
        </vertical>
        <horizontal/>
      </border>
    </dxf>
    <dxf>
      <font>
        <b/>
        <i val="0"/>
        <color theme="0"/>
      </font>
      <fill>
        <patternFill>
          <bgColor rgb="FF13558E"/>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BAPL Table" pivot="0" count="2" xr9:uid="{00000000-0011-0000-FFFF-FFFF00000000}">
      <tableStyleElement type="wholeTable" dxfId="571"/>
      <tableStyleElement type="headerRow" dxfId="570"/>
    </tableStyle>
    <tableStyle name="Project Timeline" pivot="0" count="4" xr9:uid="{00000000-0011-0000-FFFF-FFFF01000000}">
      <tableStyleElement type="wholeTable" dxfId="569"/>
      <tableStyleElement type="headerRow" dxfId="568"/>
      <tableStyleElement type="firstRowStripe" dxfId="567"/>
      <tableStyleElement type="secondRowStripe" dxfId="566"/>
    </tableStyle>
  </tableStyles>
  <colors>
    <mruColors>
      <color rgb="FF2087E2"/>
      <color rgb="FFD1CBE1"/>
      <color rgb="FFCCFFCC"/>
      <color rgb="FF11548E"/>
      <color rgb="FFFED9CD"/>
      <color rgb="FFFF5757"/>
      <color rgb="FFFAE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sng" strike="noStrike" kern="1200" spc="0" baseline="0">
                <a:solidFill>
                  <a:srgbClr val="11548E"/>
                </a:solidFill>
                <a:latin typeface="+mn-lt"/>
                <a:ea typeface="+mn-ea"/>
                <a:cs typeface="+mn-cs"/>
              </a:defRPr>
            </a:pPr>
            <a:r>
              <a:rPr lang="en-US" b="1">
                <a:latin typeface="Tahoma" charset="0"/>
                <a:ea typeface="Tahoma" charset="0"/>
                <a:cs typeface="Tahoma" charset="0"/>
              </a:rPr>
              <a:t>Engagement Overview</a:t>
            </a:r>
          </a:p>
        </c:rich>
      </c:tx>
      <c:layout>
        <c:manualLayout>
          <c:xMode val="edge"/>
          <c:yMode val="edge"/>
          <c:x val="0.48127827487473201"/>
          <c:y val="3.27645121635027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rgbClr val="11548E"/>
              </a:solidFill>
              <a:latin typeface="+mn-lt"/>
              <a:ea typeface="+mn-ea"/>
              <a:cs typeface="+mn-cs"/>
            </a:defRPr>
          </a:pPr>
          <a:endParaRPr lang="en-US"/>
        </a:p>
      </c:txPr>
    </c:title>
    <c:autoTitleDeleted val="0"/>
    <c:plotArea>
      <c:layout>
        <c:manualLayout>
          <c:layoutTarget val="inner"/>
          <c:xMode val="edge"/>
          <c:yMode val="edge"/>
          <c:x val="1.8688618468146002E-2"/>
          <c:y val="0.21403578813486099"/>
          <c:w val="0.426467788117394"/>
          <c:h val="0.76851549671129404"/>
        </c:manualLayout>
      </c:layout>
      <c:doughnutChart>
        <c:varyColors val="1"/>
        <c:ser>
          <c:idx val="0"/>
          <c:order val="0"/>
          <c:tx>
            <c:strRef>
              <c:f>'1 Controls'!$I$3</c:f>
              <c:strCache>
                <c:ptCount val="1"/>
                <c:pt idx="0">
                  <c:v>Progress</c:v>
                </c:pt>
              </c:strCache>
            </c:strRef>
          </c:tx>
          <c:dPt>
            <c:idx val="0"/>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1-5259-3341-BB63-CCC7679ED50C}"/>
              </c:ext>
            </c:extLst>
          </c:dPt>
          <c:dPt>
            <c:idx val="1"/>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3-5259-3341-BB63-CCC7679ED50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ahoma" charset="0"/>
                    <a:ea typeface="Tahoma" charset="0"/>
                    <a:cs typeface="Tahoma"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Controls'!$J$2:$K$2</c:f>
              <c:strCache>
                <c:ptCount val="2"/>
                <c:pt idx="0">
                  <c:v>Completed</c:v>
                </c:pt>
                <c:pt idx="1">
                  <c:v>Unfinished</c:v>
                </c:pt>
              </c:strCache>
            </c:strRef>
          </c:cat>
          <c:val>
            <c:numRef>
              <c:f>'1 Controls'!$J$3:$K$3</c:f>
              <c:numCache>
                <c:formatCode>General</c:formatCode>
                <c:ptCount val="2"/>
                <c:pt idx="0">
                  <c:v>121</c:v>
                </c:pt>
                <c:pt idx="1">
                  <c:v>-47</c:v>
                </c:pt>
              </c:numCache>
            </c:numRef>
          </c:val>
          <c:extLst>
            <c:ext xmlns:c16="http://schemas.microsoft.com/office/drawing/2014/chart" uri="{C3380CC4-5D6E-409C-BE32-E72D297353CC}">
              <c16:uniqueId val="{00000004-5259-3341-BB63-CCC7679ED50C}"/>
            </c:ext>
          </c:extLst>
        </c:ser>
        <c:ser>
          <c:idx val="1"/>
          <c:order val="1"/>
          <c:tx>
            <c:strRef>
              <c:f>'1 Controls'!$I$4</c:f>
              <c:strCache>
                <c:ptCount val="1"/>
                <c:pt idx="0">
                  <c:v>Activities</c:v>
                </c:pt>
              </c:strCache>
            </c:strRef>
          </c:tx>
          <c:dPt>
            <c:idx val="0"/>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6-5259-3341-BB63-CCC7679ED50C}"/>
              </c:ext>
            </c:extLst>
          </c:dPt>
          <c:dPt>
            <c:idx val="1"/>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8-5259-3341-BB63-CCC7679ED50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ahoma" charset="0"/>
                    <a:ea typeface="Tahoma" charset="0"/>
                    <a:cs typeface="Tahoma"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Controls'!$J$2:$K$2</c:f>
              <c:strCache>
                <c:ptCount val="2"/>
                <c:pt idx="0">
                  <c:v>Completed</c:v>
                </c:pt>
                <c:pt idx="1">
                  <c:v>Unfinished</c:v>
                </c:pt>
              </c:strCache>
            </c:strRef>
          </c:cat>
          <c:val>
            <c:numRef>
              <c:f>'1 Controls'!$J$4:$K$4</c:f>
              <c:numCache>
                <c:formatCode>General</c:formatCode>
                <c:ptCount val="2"/>
                <c:pt idx="0">
                  <c:v>60</c:v>
                </c:pt>
                <c:pt idx="1">
                  <c:v>64</c:v>
                </c:pt>
              </c:numCache>
            </c:numRef>
          </c:val>
          <c:extLst>
            <c:ext xmlns:c16="http://schemas.microsoft.com/office/drawing/2014/chart" uri="{C3380CC4-5D6E-409C-BE32-E72D297353CC}">
              <c16:uniqueId val="{00000009-5259-3341-BB63-CCC7679ED50C}"/>
            </c:ext>
          </c:extLst>
        </c:ser>
        <c:ser>
          <c:idx val="2"/>
          <c:order val="2"/>
          <c:tx>
            <c:strRef>
              <c:f>'1 Controls'!$I$5</c:f>
              <c:strCache>
                <c:ptCount val="1"/>
                <c:pt idx="0">
                  <c:v>Deliverables</c:v>
                </c:pt>
              </c:strCache>
            </c:strRef>
          </c:tx>
          <c:dPt>
            <c:idx val="0"/>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B-5259-3341-BB63-CCC7679ED50C}"/>
              </c:ext>
            </c:extLst>
          </c:dPt>
          <c:dPt>
            <c:idx val="1"/>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D-5259-3341-BB63-CCC7679ED50C}"/>
              </c:ext>
            </c:extLst>
          </c:dPt>
          <c:cat>
            <c:strRef>
              <c:f>'1 Controls'!$J$2:$K$2</c:f>
              <c:strCache>
                <c:ptCount val="2"/>
                <c:pt idx="0">
                  <c:v>Completed</c:v>
                </c:pt>
                <c:pt idx="1">
                  <c:v>Unfinished</c:v>
                </c:pt>
              </c:strCache>
            </c:strRef>
          </c:cat>
          <c:val>
            <c:numRef>
              <c:f>'1 Controls'!$J$5:$K$5</c:f>
              <c:numCache>
                <c:formatCode>General</c:formatCode>
                <c:ptCount val="2"/>
                <c:pt idx="0">
                  <c:v>4</c:v>
                </c:pt>
                <c:pt idx="1">
                  <c:v>0</c:v>
                </c:pt>
              </c:numCache>
            </c:numRef>
          </c:val>
          <c:extLst>
            <c:ext xmlns:c16="http://schemas.microsoft.com/office/drawing/2014/chart" uri="{C3380CC4-5D6E-409C-BE32-E72D297353CC}">
              <c16:uniqueId val="{0000000E-5259-3341-BB63-CCC7679ED50C}"/>
            </c:ext>
          </c:extLst>
        </c:ser>
        <c:dLbls>
          <c:showLegendKey val="0"/>
          <c:showVal val="0"/>
          <c:showCatName val="0"/>
          <c:showSerName val="0"/>
          <c:showPercent val="0"/>
          <c:showBubbleSize val="0"/>
          <c:showLeaderLines val="1"/>
        </c:dLbls>
        <c:firstSliceAng val="0"/>
        <c:holeSize val="18"/>
      </c:doughnutChart>
      <c:spPr>
        <a:noFill/>
        <a:ln>
          <a:noFill/>
        </a:ln>
        <a:effectLst/>
      </c:spPr>
    </c:plotArea>
    <c:legend>
      <c:legendPos val="r"/>
      <c:layout>
        <c:manualLayout>
          <c:xMode val="edge"/>
          <c:yMode val="edge"/>
          <c:x val="0.79793611309949897"/>
          <c:y val="0.83444110450801401"/>
          <c:w val="0.151126880006558"/>
          <c:h val="0.165559022108090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ahoma" charset="0"/>
              <a:ea typeface="Tahoma" charset="0"/>
              <a:cs typeface="Tahoma"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771072</xdr:colOff>
      <xdr:row>8</xdr:row>
      <xdr:rowOff>54428</xdr:rowOff>
    </xdr:from>
    <xdr:to>
      <xdr:col>3</xdr:col>
      <xdr:colOff>3440780</xdr:colOff>
      <xdr:row>8</xdr:row>
      <xdr:rowOff>553357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522358" y="6839857"/>
          <a:ext cx="2669708" cy="498929"/>
        </a:xfrm>
        <a:prstGeom prst="rect">
          <a:avLst/>
        </a:prstGeom>
      </xdr:spPr>
    </xdr:pic>
    <xdr:clientData/>
  </xdr:twoCellAnchor>
  <xdr:twoCellAnchor editAs="oneCell">
    <xdr:from>
      <xdr:col>3</xdr:col>
      <xdr:colOff>789215</xdr:colOff>
      <xdr:row>6</xdr:row>
      <xdr:rowOff>105154</xdr:rowOff>
    </xdr:from>
    <xdr:to>
      <xdr:col>3</xdr:col>
      <xdr:colOff>2719615</xdr:colOff>
      <xdr:row>6</xdr:row>
      <xdr:rowOff>567872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540501" y="5312154"/>
          <a:ext cx="1930400" cy="462718"/>
        </a:xfrm>
        <a:prstGeom prst="rect">
          <a:avLst/>
        </a:prstGeom>
      </xdr:spPr>
    </xdr:pic>
    <xdr:clientData/>
  </xdr:twoCellAnchor>
  <xdr:twoCellAnchor editAs="oneCell">
    <xdr:from>
      <xdr:col>3</xdr:col>
      <xdr:colOff>1006928</xdr:colOff>
      <xdr:row>7</xdr:row>
      <xdr:rowOff>58788</xdr:rowOff>
    </xdr:from>
    <xdr:to>
      <xdr:col>3</xdr:col>
      <xdr:colOff>2505528</xdr:colOff>
      <xdr:row>7</xdr:row>
      <xdr:rowOff>736600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758214" y="6055002"/>
          <a:ext cx="1498600" cy="677812"/>
        </a:xfrm>
        <a:prstGeom prst="rect">
          <a:avLst/>
        </a:prstGeom>
      </xdr:spPr>
    </xdr:pic>
    <xdr:clientData/>
  </xdr:twoCellAnchor>
  <xdr:twoCellAnchor editAs="oneCell">
    <xdr:from>
      <xdr:col>3</xdr:col>
      <xdr:colOff>607786</xdr:colOff>
      <xdr:row>8</xdr:row>
      <xdr:rowOff>711283</xdr:rowOff>
    </xdr:from>
    <xdr:to>
      <xdr:col>3</xdr:col>
      <xdr:colOff>3169558</xdr:colOff>
      <xdr:row>9</xdr:row>
      <xdr:rowOff>324757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6359072" y="7496712"/>
          <a:ext cx="2561772" cy="438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xdr:rowOff>
    </xdr:from>
    <xdr:to>
      <xdr:col>1</xdr:col>
      <xdr:colOff>1368778</xdr:colOff>
      <xdr:row>37</xdr:row>
      <xdr:rowOff>14112</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1168400</xdr:colOff>
      <xdr:row>0</xdr:row>
      <xdr:rowOff>165100</xdr:rowOff>
    </xdr:from>
    <xdr:to>
      <xdr:col>3</xdr:col>
      <xdr:colOff>1600200</xdr:colOff>
      <xdr:row>6</xdr:row>
      <xdr:rowOff>63500</xdr:rowOff>
    </xdr:to>
    <xdr:pic>
      <xdr:nvPicPr>
        <xdr:cNvPr id="2" name="Picture 1">
          <a:extLst>
            <a:ext uri="{FF2B5EF4-FFF2-40B4-BE49-F238E27FC236}">
              <a16:creationId xmlns:a16="http://schemas.microsoft.com/office/drawing/2014/main" id="{CBFFBE08-E8DB-194B-AA74-EC4AF5A43C6E}"/>
            </a:ext>
          </a:extLst>
        </xdr:cNvPr>
        <xdr:cNvPicPr>
          <a:picLocks noChangeAspect="1"/>
        </xdr:cNvPicPr>
      </xdr:nvPicPr>
      <xdr:blipFill>
        <a:blip xmlns:r="http://schemas.openxmlformats.org/officeDocument/2006/relationships" r:embed="rId2"/>
        <a:stretch>
          <a:fillRect/>
        </a:stretch>
      </xdr:blipFill>
      <xdr:spPr>
        <a:xfrm>
          <a:off x="6769100" y="165100"/>
          <a:ext cx="2413000" cy="104140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0.22348</cdr:x>
      <cdr:y>0.09897</cdr:y>
    </cdr:from>
    <cdr:to>
      <cdr:x>0.375</cdr:x>
      <cdr:y>0.19454</cdr:y>
    </cdr:to>
    <cdr:sp macro="" textlink="">
      <cdr:nvSpPr>
        <cdr:cNvPr id="2" name="TextBox 1"/>
        <cdr:cNvSpPr txBox="1"/>
      </cdr:nvSpPr>
      <cdr:spPr>
        <a:xfrm xmlns:a="http://schemas.openxmlformats.org/drawingml/2006/main">
          <a:off x="1248832" y="306913"/>
          <a:ext cx="846667" cy="2963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ahoma" charset="0"/>
              <a:ea typeface="Tahoma" charset="0"/>
              <a:cs typeface="Tahoma" charset="0"/>
            </a:rPr>
            <a:t>Activities</a:t>
          </a:r>
        </a:p>
      </cdr:txBody>
    </cdr:sp>
  </cdr:relSizeAnchor>
  <cdr:relSizeAnchor xmlns:cdr="http://schemas.openxmlformats.org/drawingml/2006/chartDrawing">
    <cdr:from>
      <cdr:x>0.41288</cdr:x>
      <cdr:y>0.28669</cdr:y>
    </cdr:from>
    <cdr:to>
      <cdr:x>0.62102</cdr:x>
      <cdr:y>0.37884</cdr:y>
    </cdr:to>
    <cdr:sp macro="" textlink="">
      <cdr:nvSpPr>
        <cdr:cNvPr id="3" name="TextBox 2"/>
        <cdr:cNvSpPr txBox="1"/>
      </cdr:nvSpPr>
      <cdr:spPr>
        <a:xfrm xmlns:a="http://schemas.openxmlformats.org/drawingml/2006/main">
          <a:off x="2286782" y="802023"/>
          <a:ext cx="1152801" cy="2577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ahoma" charset="0"/>
              <a:ea typeface="Tahoma" charset="0"/>
              <a:cs typeface="Tahoma" charset="0"/>
            </a:rPr>
            <a:t>Deliverables</a:t>
          </a:r>
        </a:p>
        <a:p xmlns:a="http://schemas.openxmlformats.org/drawingml/2006/main">
          <a:endParaRPr lang="en-US" sz="1100" b="1">
            <a:latin typeface="Tahoma" charset="0"/>
            <a:ea typeface="Tahoma" charset="0"/>
            <a:cs typeface="Tahoma" charset="0"/>
          </a:endParaRPr>
        </a:p>
      </cdr:txBody>
    </cdr:sp>
  </cdr:relSizeAnchor>
  <cdr:relSizeAnchor xmlns:cdr="http://schemas.openxmlformats.org/drawingml/2006/chartDrawing">
    <cdr:from>
      <cdr:x>0.47917</cdr:x>
      <cdr:y>0.53242</cdr:y>
    </cdr:from>
    <cdr:to>
      <cdr:x>0.69129</cdr:x>
      <cdr:y>0.6314</cdr:y>
    </cdr:to>
    <cdr:sp macro="" textlink="">
      <cdr:nvSpPr>
        <cdr:cNvPr id="4" name="TextBox 3"/>
        <cdr:cNvSpPr txBox="1"/>
      </cdr:nvSpPr>
      <cdr:spPr>
        <a:xfrm xmlns:a="http://schemas.openxmlformats.org/drawingml/2006/main">
          <a:off x="2677602" y="1645357"/>
          <a:ext cx="1185315" cy="305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ahoma" charset="0"/>
              <a:ea typeface="Tahoma" charset="0"/>
              <a:cs typeface="Tahoma" charset="0"/>
            </a:rPr>
            <a:t>Working</a:t>
          </a:r>
          <a:r>
            <a:rPr lang="en-US" sz="1100" b="1" baseline="0">
              <a:latin typeface="Tahoma" charset="0"/>
              <a:ea typeface="Tahoma" charset="0"/>
              <a:cs typeface="Tahoma" charset="0"/>
            </a:rPr>
            <a:t> days</a:t>
          </a:r>
        </a:p>
        <a:p xmlns:a="http://schemas.openxmlformats.org/drawingml/2006/main">
          <a:endParaRPr lang="en-US" sz="1100" b="1">
            <a:latin typeface="Tahoma" charset="0"/>
            <a:ea typeface="Tahoma" charset="0"/>
            <a:cs typeface="Tahoma" charset="0"/>
          </a:endParaRPr>
        </a:p>
      </cdr:txBody>
    </cdr:sp>
  </cdr:relSizeAnchor>
  <cdr:relSizeAnchor xmlns:cdr="http://schemas.openxmlformats.org/drawingml/2006/chartDrawing">
    <cdr:from>
      <cdr:x>0.29545</cdr:x>
      <cdr:y>0.5802</cdr:y>
    </cdr:from>
    <cdr:to>
      <cdr:x>0.48295</cdr:x>
      <cdr:y>0.5802</cdr:y>
    </cdr:to>
    <cdr:cxnSp macro="">
      <cdr:nvCxnSpPr>
        <cdr:cNvPr id="5" name="Straight Connector 4">
          <a:extLst xmlns:a="http://schemas.openxmlformats.org/drawingml/2006/main">
            <a:ext uri="{FF2B5EF4-FFF2-40B4-BE49-F238E27FC236}">
              <a16:creationId xmlns:a16="http://schemas.microsoft.com/office/drawing/2014/main" id="{86A3FF79-A542-D54C-A986-F4C70DDB5023}"/>
            </a:ext>
          </a:extLst>
        </cdr:cNvPr>
        <cdr:cNvCxnSpPr/>
      </cdr:nvCxnSpPr>
      <cdr:spPr>
        <a:xfrm xmlns:a="http://schemas.openxmlformats.org/drawingml/2006/main" flipH="1">
          <a:off x="1651000" y="1799165"/>
          <a:ext cx="1047751" cy="0"/>
        </a:xfrm>
        <a:prstGeom xmlns:a="http://schemas.openxmlformats.org/drawingml/2006/main" prst="line">
          <a:avLst/>
        </a:prstGeom>
        <a:ln xmlns:a="http://schemas.openxmlformats.org/drawingml/2006/main" w="19050">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0.33248</cdr:x>
      <cdr:y>0.36696</cdr:y>
    </cdr:from>
    <cdr:to>
      <cdr:x>0.42229</cdr:x>
      <cdr:y>0.46154</cdr:y>
    </cdr:to>
    <cdr:cxnSp macro="">
      <cdr:nvCxnSpPr>
        <cdr:cNvPr id="6" name="Straight Connector 5">
          <a:extLst xmlns:a="http://schemas.openxmlformats.org/drawingml/2006/main">
            <a:ext uri="{FF2B5EF4-FFF2-40B4-BE49-F238E27FC236}">
              <a16:creationId xmlns:a16="http://schemas.microsoft.com/office/drawing/2014/main" id="{05A47CF8-3EF8-2147-924E-F82D206AB3E9}"/>
            </a:ext>
          </a:extLst>
        </cdr:cNvPr>
        <cdr:cNvCxnSpPr/>
      </cdr:nvCxnSpPr>
      <cdr:spPr>
        <a:xfrm xmlns:a="http://schemas.openxmlformats.org/drawingml/2006/main" flipH="1">
          <a:off x="1841500" y="1026582"/>
          <a:ext cx="497418" cy="264584"/>
        </a:xfrm>
        <a:prstGeom xmlns:a="http://schemas.openxmlformats.org/drawingml/2006/main" prst="line">
          <a:avLst/>
        </a:prstGeom>
        <a:ln xmlns:a="http://schemas.openxmlformats.org/drawingml/2006/main" w="19050">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0.2465</cdr:x>
      <cdr:y>0.18537</cdr:y>
    </cdr:from>
    <cdr:to>
      <cdr:x>0.2465</cdr:x>
      <cdr:y>0.27995</cdr:y>
    </cdr:to>
    <cdr:cxnSp macro="">
      <cdr:nvCxnSpPr>
        <cdr:cNvPr id="9" name="Straight Connector 8">
          <a:extLst xmlns:a="http://schemas.openxmlformats.org/drawingml/2006/main">
            <a:ext uri="{FF2B5EF4-FFF2-40B4-BE49-F238E27FC236}">
              <a16:creationId xmlns:a16="http://schemas.microsoft.com/office/drawing/2014/main" id="{C948BBB6-F5C8-C445-8394-9EDFDC253228}"/>
            </a:ext>
          </a:extLst>
        </cdr:cNvPr>
        <cdr:cNvCxnSpPr/>
      </cdr:nvCxnSpPr>
      <cdr:spPr>
        <a:xfrm xmlns:a="http://schemas.openxmlformats.org/drawingml/2006/main">
          <a:off x="1365250" y="518583"/>
          <a:ext cx="0" cy="264583"/>
        </a:xfrm>
        <a:prstGeom xmlns:a="http://schemas.openxmlformats.org/drawingml/2006/main" prst="line">
          <a:avLst/>
        </a:prstGeom>
        <a:ln xmlns:a="http://schemas.openxmlformats.org/drawingml/2006/main" w="19050">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editAs="oneCell">
    <xdr:from>
      <xdr:col>7</xdr:col>
      <xdr:colOff>1257300</xdr:colOff>
      <xdr:row>0</xdr:row>
      <xdr:rowOff>25400</xdr:rowOff>
    </xdr:from>
    <xdr:to>
      <xdr:col>8</xdr:col>
      <xdr:colOff>2349500</xdr:colOff>
      <xdr:row>5</xdr:row>
      <xdr:rowOff>12700</xdr:rowOff>
    </xdr:to>
    <xdr:pic>
      <xdr:nvPicPr>
        <xdr:cNvPr id="2" name="Picture 1">
          <a:extLst>
            <a:ext uri="{FF2B5EF4-FFF2-40B4-BE49-F238E27FC236}">
              <a16:creationId xmlns:a16="http://schemas.microsoft.com/office/drawing/2014/main" id="{3907DFC3-5AC4-5D40-AEBD-8229F61CCF9E}"/>
            </a:ext>
          </a:extLst>
        </xdr:cNvPr>
        <xdr:cNvPicPr>
          <a:picLocks noChangeAspect="1"/>
        </xdr:cNvPicPr>
      </xdr:nvPicPr>
      <xdr:blipFill>
        <a:blip xmlns:r="http://schemas.openxmlformats.org/officeDocument/2006/relationships" r:embed="rId1"/>
        <a:stretch>
          <a:fillRect/>
        </a:stretch>
      </xdr:blipFill>
      <xdr:spPr>
        <a:xfrm>
          <a:off x="8915400" y="25400"/>
          <a:ext cx="2413000" cy="1041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2895600</xdr:colOff>
      <xdr:row>0</xdr:row>
      <xdr:rowOff>127000</xdr:rowOff>
    </xdr:from>
    <xdr:to>
      <xdr:col>9</xdr:col>
      <xdr:colOff>2095500</xdr:colOff>
      <xdr:row>5</xdr:row>
      <xdr:rowOff>127000</xdr:rowOff>
    </xdr:to>
    <xdr:pic>
      <xdr:nvPicPr>
        <xdr:cNvPr id="2" name="Picture 1">
          <a:extLst>
            <a:ext uri="{FF2B5EF4-FFF2-40B4-BE49-F238E27FC236}">
              <a16:creationId xmlns:a16="http://schemas.microsoft.com/office/drawing/2014/main" id="{EF17DF58-4CFE-454B-8BF1-1DB94C6C4280}"/>
            </a:ext>
          </a:extLst>
        </xdr:cNvPr>
        <xdr:cNvPicPr>
          <a:picLocks noChangeAspect="1"/>
        </xdr:cNvPicPr>
      </xdr:nvPicPr>
      <xdr:blipFill>
        <a:blip xmlns:r="http://schemas.openxmlformats.org/officeDocument/2006/relationships" r:embed="rId1"/>
        <a:stretch>
          <a:fillRect/>
        </a:stretch>
      </xdr:blipFill>
      <xdr:spPr>
        <a:xfrm>
          <a:off x="14782800" y="127000"/>
          <a:ext cx="2413000" cy="1041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152400</xdr:colOff>
      <xdr:row>0</xdr:row>
      <xdr:rowOff>152400</xdr:rowOff>
    </xdr:from>
    <xdr:to>
      <xdr:col>8</xdr:col>
      <xdr:colOff>1041400</xdr:colOff>
      <xdr:row>4</xdr:row>
      <xdr:rowOff>381000</xdr:rowOff>
    </xdr:to>
    <xdr:pic>
      <xdr:nvPicPr>
        <xdr:cNvPr id="2" name="Picture 1">
          <a:extLst>
            <a:ext uri="{FF2B5EF4-FFF2-40B4-BE49-F238E27FC236}">
              <a16:creationId xmlns:a16="http://schemas.microsoft.com/office/drawing/2014/main" id="{A146697D-C513-024B-BEF0-226280149C6E}"/>
            </a:ext>
          </a:extLst>
        </xdr:cNvPr>
        <xdr:cNvPicPr>
          <a:picLocks noChangeAspect="1"/>
        </xdr:cNvPicPr>
      </xdr:nvPicPr>
      <xdr:blipFill>
        <a:blip xmlns:r="http://schemas.openxmlformats.org/officeDocument/2006/relationships" r:embed="rId1"/>
        <a:stretch>
          <a:fillRect/>
        </a:stretch>
      </xdr:blipFill>
      <xdr:spPr>
        <a:xfrm>
          <a:off x="9613900" y="152400"/>
          <a:ext cx="2413000" cy="1041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2011770</xdr:colOff>
      <xdr:row>0</xdr:row>
      <xdr:rowOff>101150</xdr:rowOff>
    </xdr:from>
    <xdr:to>
      <xdr:col>2</xdr:col>
      <xdr:colOff>3922390</xdr:colOff>
      <xdr:row>4</xdr:row>
      <xdr:rowOff>116529</xdr:rowOff>
    </xdr:to>
    <xdr:pic>
      <xdr:nvPicPr>
        <xdr:cNvPr id="2" name="Picture 1">
          <a:extLst>
            <a:ext uri="{FF2B5EF4-FFF2-40B4-BE49-F238E27FC236}">
              <a16:creationId xmlns:a16="http://schemas.microsoft.com/office/drawing/2014/main" id="{359EFDE2-A6B7-EA47-A631-E15BF5A23B92}"/>
            </a:ext>
          </a:extLst>
        </xdr:cNvPr>
        <xdr:cNvPicPr>
          <a:picLocks noChangeAspect="1"/>
        </xdr:cNvPicPr>
      </xdr:nvPicPr>
      <xdr:blipFill>
        <a:blip xmlns:r="http://schemas.openxmlformats.org/officeDocument/2006/relationships" r:embed="rId1"/>
        <a:stretch>
          <a:fillRect/>
        </a:stretch>
      </xdr:blipFill>
      <xdr:spPr>
        <a:xfrm>
          <a:off x="8867522" y="101150"/>
          <a:ext cx="1910620" cy="824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timelin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usinessanalystsptyltd28/Desktop/Work%20Plan%20Proposal%202%20New%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lcs"/>
    </sheetNames>
    <sheetDataSet>
      <sheetData sheetId="0" refreshError="1"/>
      <sheetData sheetId="1">
        <row r="25">
          <cell r="D25">
            <v>42605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ables"/>
      <sheetName val="Activities"/>
      <sheetName val="Status Report"/>
      <sheetName val="Settings"/>
      <sheetName val="Work Plan Proposal 2 New 2"/>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_ProjectList" displayName="T_ProjectList" ref="A17:D19" totalsRowShown="0" headerRowDxfId="562" dataDxfId="561" headerRowCellStyle="Normal 2">
  <autoFilter ref="A17:D19" xr:uid="{00000000-0009-0000-0100-000002000000}"/>
  <tableColumns count="4">
    <tableColumn id="1" xr3:uid="{00000000-0010-0000-0000-000001000000}" name="Project Name" dataDxfId="560"/>
    <tableColumn id="2" xr3:uid="{00000000-0010-0000-0000-000002000000}" name="Status Group" dataDxfId="559"/>
    <tableColumn id="3" xr3:uid="{00000000-0010-0000-0000-000003000000}" name="Stage Start Date" dataDxfId="558"/>
    <tableColumn id="4" xr3:uid="{00000000-0010-0000-0000-000004000000}" name="Target Stage End Date" dataDxfId="557"/>
  </tableColumns>
  <tableStyleInfo name="BAPL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_RisksProjectFiltered" displayName="T_RisksProjectFiltered" ref="A233:C239" totalsRowShown="0" headerRowDxfId="18" dataDxfId="17" tableBorderDxfId="16" headerRowCellStyle="Normal 2" dataCellStyle="Normal 2">
  <autoFilter ref="A233:C239" xr:uid="{00000000-0009-0000-0100-00000D000000}"/>
  <tableColumns count="3">
    <tableColumn id="1" xr3:uid="{00000000-0010-0000-0900-000001000000}" name="Description" dataDxfId="15" dataCellStyle="Normal 2">
      <calculatedColumnFormula>IF(ISERROR(INDEX(T_Risks[],$F$15+$E234,5)),"-",IF(AND($F234=$B$13,$H234="Open",$G234=$A$10),INDEX(T_Risks[],$F$15+$E234,5),"-"))</calculatedColumnFormula>
    </tableColumn>
    <tableColumn id="2" xr3:uid="{00000000-0010-0000-0900-000002000000}" name="Impact" dataDxfId="14" dataCellStyle="Normal 2">
      <calculatedColumnFormula>IF(ISERROR(INDEX(T_Risks[],$F$15+$E234,6)),"-",IF(AND($F234=$B$13,$H234="Open",$G234=$A$10),INDEX(T_Risks[],$F$15+$E234,6),"-"))</calculatedColumnFormula>
    </tableColumn>
    <tableColumn id="3" xr3:uid="{00000000-0010-0000-0900-000003000000}" name="Potential Mitigation" dataDxfId="13" dataCellStyle="Normal 2">
      <calculatedColumnFormula>IF(ISERROR(INDEX(T_Risks[],$F$15+$E234,7)),"-",IF(AND($F234=$B$13,$H234="Open",$G234=$A$10),INDEX(T_Risks[],$F$15+$E234,7),"-"))</calculatedColumnFormula>
    </tableColumn>
  </tableColumns>
  <tableStyleInfo name="BAPL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_CurrentWeekActivitiesProjectFiltered" displayName="T_CurrentWeekActivitiesProjectFiltered" ref="A18:C118" totalsRowShown="0" tableBorderDxfId="12">
  <autoFilter ref="A18:C118" xr:uid="{00000000-0009-0000-0100-000005000000}">
    <filterColumn colId="1">
      <filters>
        <filter val="Completed"/>
        <filter val="In Progress"/>
        <filter val="Rescheduled"/>
      </filters>
    </filterColumn>
  </autoFilter>
  <tableColumns count="3">
    <tableColumn id="1" xr3:uid="{00000000-0010-0000-0A00-000001000000}" name="Activity" dataDxfId="11" dataCellStyle="Normal 2">
      <calculatedColumnFormula>IF(ISERROR(INDEX(T_Activities[],$E$12+$E19,4)),"-",IF(AND($F19=$B$13,$G19=$A$10),INDEX(T_Activities[],$E$12+$E19,4),"-"))</calculatedColumnFormula>
    </tableColumn>
    <tableColumn id="2" xr3:uid="{00000000-0010-0000-0A00-000002000000}" name="Status" dataDxfId="10" dataCellStyle="Normal 2">
      <calculatedColumnFormula>IF(ISERROR(INDEX(T_Activities[],$E$12+$E19,5)),"-",IF(AND($F19=$B$13,$G19=$A$10),INDEX(T_Activities[],$E$12+$E19,5),"-"))</calculatedColumnFormula>
    </tableColumn>
    <tableColumn id="3" xr3:uid="{00000000-0010-0000-0A00-000003000000}" name="Completion Date" dataDxfId="9" dataCellStyle="Normal 2">
      <calculatedColumnFormula>IF(ISERROR(INDEX(T_Activities[],$E$12+$E19,2)),"-",IF(AND($F19=$B$13,$G19=$A$10),INDEX(T_Activities[],$E$12+$E19,2),"-"))</calculatedColumnFormula>
    </tableColumn>
  </tableColumns>
  <tableStyleInfo name="BAPL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F000000}" name="Holidays" displayName="Holidays" ref="A1:F318" totalsRowShown="0" headerRowDxfId="7" dataDxfId="6" headerRowCellStyle="Normal">
  <autoFilter ref="A1:F318" xr:uid="{00000000-0009-0000-0100-000008000000}"/>
  <tableColumns count="6">
    <tableColumn id="1" xr3:uid="{00000000-0010-0000-0F00-000001000000}" name="Date" dataDxfId="5" dataCellStyle="Normal"/>
    <tableColumn id="2" xr3:uid="{00000000-0010-0000-0F00-000002000000}" name="Holiday" dataDxfId="4" dataCellStyle="Normal"/>
    <tableColumn id="3" xr3:uid="{00000000-0010-0000-0F00-000003000000}" name="State" dataDxfId="3" dataCellStyle="Normal"/>
    <tableColumn id="5" xr3:uid="{00000000-0010-0000-0F00-000005000000}" name="Is Holiday" dataDxfId="2" dataCellStyle="Normal">
      <calculatedColumnFormula>OR(ISNUMBER(SEARCH('1 Controls'!$C$9,Holidays[[#This Row],[State]])),TRIM(Holidays[[#This Row],[State]])="National")</calculatedColumnFormula>
    </tableColumn>
    <tableColumn id="4" xr3:uid="{00000000-0010-0000-0F00-000004000000}" name="Valid Dates" dataDxfId="1" dataCellStyle="Normal">
      <calculatedColumnFormula>IF(AND(Holidays[[#This Row],[Is Holiday]]=TRUE,WEEKDAY(Holidays[[#This Row],[Date]],2)&lt;&gt;7,WEEKDAY(Holidays[[#This Row],[Date]],2)&lt;&gt;6),Holidays[[#This Row],[Date]],"01/01/1900")</calculatedColumnFormula>
    </tableColumn>
    <tableColumn id="6" xr3:uid="{00000000-0010-0000-0F00-000006000000}" name="Day" dataDxfId="0" dataCellStyle="Normal">
      <calculatedColumnFormula>Holidays[[#This Row],[Date]]</calculatedColumnFormula>
    </tableColumn>
  </tableColumns>
  <tableStyleInfo name="BAPL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_ConsultantList" displayName="T_ConsultantList" ref="A21:C22" totalsRowShown="0" headerRowDxfId="556" headerRowCellStyle="Normal 2">
  <autoFilter ref="A21:C22" xr:uid="{00000000-0009-0000-0100-00000A000000}"/>
  <tableColumns count="3">
    <tableColumn id="1" xr3:uid="{00000000-0010-0000-0100-000001000000}" name="Consultant Name" dataDxfId="555" dataCellStyle="Normal 2"/>
    <tableColumn id="2" xr3:uid="{00000000-0010-0000-0100-000002000000}" name="Consultant Initials" dataDxfId="554" dataCellStyle="Normal 2"/>
    <tableColumn id="3" xr3:uid="{00000000-0010-0000-0100-000003000000}" name="Consultant Role" dataDxfId="553" dataCellStyle="Normal 2"/>
  </tableColumns>
  <tableStyleInfo name="BAPL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_EffortVariation" displayName="T_EffortVariation" ref="A41:D42" totalsRowShown="0" headerRowDxfId="552" dataDxfId="550" headerRowBorderDxfId="551" tableBorderDxfId="549" headerRowCellStyle="Normal 2" dataCellStyle="Normal 2">
  <autoFilter ref="A41:D42" xr:uid="{00000000-0009-0000-0100-00000F000000}"/>
  <tableColumns count="4">
    <tableColumn id="1" xr3:uid="{00000000-0010-0000-0200-000001000000}" name="Reason" dataDxfId="548" dataCellStyle="Percent 2"/>
    <tableColumn id="2" xr3:uid="{00000000-0010-0000-0200-000002000000}" name="Type" dataDxfId="547" dataCellStyle="Normal 2"/>
    <tableColumn id="3" xr3:uid="{00000000-0010-0000-0200-000003000000}" name="Date" dataDxfId="546" dataCellStyle="Normal 2"/>
    <tableColumn id="4" xr3:uid="{00000000-0010-0000-0200-000004000000}" name="Amount in days" dataDxfId="545" dataCellStyle="Normal 2"/>
  </tableColumns>
  <tableStyleInfo name="BAPL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_Deliverables" displayName="T_Deliverables" ref="A9:I13" totalsRowShown="0" headerRowDxfId="542" dataDxfId="540" headerRowBorderDxfId="541">
  <autoFilter ref="A9:I13" xr:uid="{00000000-0009-0000-0100-000003000000}"/>
  <tableColumns count="9">
    <tableColumn id="1" xr3:uid="{00000000-0010-0000-0300-000001000000}" name="Deliverable" dataDxfId="539"/>
    <tableColumn id="9" xr3:uid="{00000000-0010-0000-0300-000009000000}" name="Internal Peer Review Date" dataDxfId="538" dataCellStyle="Normal 2"/>
    <tableColumn id="3" xr3:uid="{00000000-0010-0000-0300-000003000000}" name="Client Review Date" dataDxfId="537" dataCellStyle="Normal 2"/>
    <tableColumn id="4" xr3:uid="{00000000-0010-0000-0300-000004000000}" name="Due Delivery Date" dataDxfId="536"/>
    <tableColumn id="5" xr3:uid="{00000000-0010-0000-0300-000005000000}" name="Hard Constraint / Estimated" dataDxfId="535"/>
    <tableColumn id="2" xr3:uid="{00000000-0010-0000-0300-000002000000}" name="Project" dataDxfId="534"/>
    <tableColumn id="6" xr3:uid="{00000000-0010-0000-0300-000006000000}" name="% Done" dataDxfId="533" dataCellStyle="Normal 2"/>
    <tableColumn id="8" xr3:uid="{00000000-0010-0000-0300-000008000000}" name="Consultant Responsible" dataDxfId="532" dataCellStyle="Normal 2"/>
    <tableColumn id="7" xr3:uid="{00000000-0010-0000-0300-000007000000}" name="Notes" dataDxfId="531" dataCellStyle="Normal 2"/>
  </tableColumns>
  <tableStyleInfo name="BAPL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_Activities" displayName="T_Activities" ref="A8:L132" headerRowDxfId="86" dataDxfId="85">
  <autoFilter ref="A8:L132" xr:uid="{00000000-0009-0000-0100-000004000000}">
    <filterColumn colId="4">
      <filters>
        <filter val="In Progress"/>
        <filter val="Not Started"/>
      </filters>
    </filterColumn>
  </autoFilter>
  <tableColumns count="12">
    <tableColumn id="10" xr3:uid="{00000000-0010-0000-0400-00000A000000}" name="Week" dataDxfId="84">
      <calculatedColumnFormula>ROUNDUP(((T_Activities[[#This Row],[Dates]]-'1 Controls'!$I$12)/7),0)</calculatedColumnFormula>
    </tableColumn>
    <tableColumn id="2" xr3:uid="{00000000-0010-0000-0400-000002000000}" name="Dates" dataDxfId="83" totalsRowDxfId="82"/>
    <tableColumn id="11" xr3:uid="{00000000-0010-0000-0400-00000B000000}" name="Day" dataDxfId="81" totalsRowDxfId="80">
      <calculatedColumnFormula>IF(T_Activities[[#This Row],[Is Holiday]]=TRUE,"Holiday",T_Activities[[#This Row],[Dates]])</calculatedColumnFormula>
    </tableColumn>
    <tableColumn id="4" xr3:uid="{00000000-0010-0000-0400-000004000000}" name="Activities" dataDxfId="79" totalsRowDxfId="78"/>
    <tableColumn id="7" xr3:uid="{00000000-0010-0000-0400-000007000000}" name="Status" dataDxfId="77" totalsRowDxfId="76" dataCellStyle="Percent 2"/>
    <tableColumn id="6" xr3:uid="{00000000-0010-0000-0400-000006000000}" name="Project" dataDxfId="75"/>
    <tableColumn id="3" xr3:uid="{00000000-0010-0000-0400-000003000000}" name="Initials" dataDxfId="74" totalsRowDxfId="73" dataCellStyle="Normal 2"/>
    <tableColumn id="5" xr3:uid="{00000000-0010-0000-0400-000005000000}" name="Dependencies" dataDxfId="72" totalsRowDxfId="71" dataCellStyle="Normal 2"/>
    <tableColumn id="8" xr3:uid="{00000000-0010-0000-0400-000008000000}" name="Comments" dataDxfId="70" totalsRowDxfId="69"/>
    <tableColumn id="12" xr3:uid="{00000000-0010-0000-0400-00000C000000}" name="Deliverable (optional)" dataDxfId="68" totalsRowDxfId="67" dataCellStyle="Normal 2"/>
    <tableColumn id="1" xr3:uid="{00000000-0010-0000-0400-000001000000}" name="Is Holiday" dataDxfId="66">
      <calculatedColumnFormula>IF(_xlfn.IFNA(VLOOKUP(B9,Holidays[],3,FALSE),0)=0,FALSE,VLOOKUP(B9,Holidays[],4,FALSE))</calculatedColumnFormula>
    </tableColumn>
    <tableColumn id="9" xr3:uid="{00000000-0010-0000-0400-000009000000}" name="Status Group" dataDxfId="65" totalsRowDxfId="64">
      <calculatedColumnFormula>VLOOKUP(T_Activities[[#This Row],[Project]],T_ProjectList[],2)</calculatedColumnFormula>
    </tableColumn>
  </tableColumns>
  <tableStyleInfo name="BAPL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_Issues" displayName="T_Issues" ref="A10:I12" totalsRowShown="0" headerRowDxfId="60" dataDxfId="59" tableBorderDxfId="58" headerRowCellStyle="Normal 2" dataCellStyle="Normal 2">
  <autoFilter ref="A10:I12" xr:uid="{00000000-0009-0000-0100-000009000000}"/>
  <tableColumns count="9">
    <tableColumn id="1" xr3:uid="{00000000-0010-0000-0500-000001000000}" name="Status Group" dataDxfId="57" dataCellStyle="Normal 2">
      <calculatedColumnFormula>VLOOKUP(T_Issues[[#This Row],[Project]],T_ProjectList[],2)</calculatedColumnFormula>
    </tableColumn>
    <tableColumn id="2" xr3:uid="{00000000-0010-0000-0500-000002000000}" name="Period" dataDxfId="56" dataCellStyle="Normal 2">
      <calculatedColumnFormula>ROUNDUP(((T_Issues[[#This Row],[Date Raised]]-'1 Controls'!$I$12)/7),0)</calculatedColumnFormula>
    </tableColumn>
    <tableColumn id="3" xr3:uid="{00000000-0010-0000-0500-000003000000}" name="Date Raised" dataDxfId="55" dataCellStyle="Normal 2"/>
    <tableColumn id="4" xr3:uid="{00000000-0010-0000-0500-000004000000}" name="Name" dataDxfId="54" dataCellStyle="Normal 2"/>
    <tableColumn id="5" xr3:uid="{00000000-0010-0000-0500-000005000000}" name="Description" dataDxfId="53" dataCellStyle="Normal 2"/>
    <tableColumn id="6" xr3:uid="{00000000-0010-0000-0500-000006000000}" name="Potential Impact" dataDxfId="52" dataCellStyle="Normal 2"/>
    <tableColumn id="7" xr3:uid="{00000000-0010-0000-0500-000007000000}" name="Potential Solution" dataDxfId="51" dataCellStyle="Normal 2"/>
    <tableColumn id="8" xr3:uid="{00000000-0010-0000-0500-000008000000}" name="Project" dataDxfId="50" dataCellStyle="Normal 2"/>
    <tableColumn id="9" xr3:uid="{00000000-0010-0000-0500-000009000000}" name="Status" dataDxfId="49" dataCellStyle="Normal 2"/>
  </tableColumns>
  <tableStyleInfo name="BAPL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_Risks" displayName="T_Risks" ref="A15:I20" totalsRowShown="0" headerRowDxfId="48" tableBorderDxfId="47" headerRowCellStyle="Normal 2">
  <autoFilter ref="A15:I20" xr:uid="{00000000-0009-0000-0100-00000E000000}"/>
  <tableColumns count="9">
    <tableColumn id="1" xr3:uid="{00000000-0010-0000-0600-000001000000}" name="Status Group" dataDxfId="46" dataCellStyle="Normal 2">
      <calculatedColumnFormula>VLOOKUP(T_Risks[[#This Row],[Project]],T_ProjectList[],2)</calculatedColumnFormula>
    </tableColumn>
    <tableColumn id="2" xr3:uid="{00000000-0010-0000-0600-000002000000}" name="Period" dataDxfId="45" dataCellStyle="Normal 2">
      <calculatedColumnFormula>ROUNDUP(((T_Risks[[#This Row],[Date Raised]]-'1 Controls'!$I$12)/7),0)</calculatedColumnFormula>
    </tableColumn>
    <tableColumn id="3" xr3:uid="{00000000-0010-0000-0600-000003000000}" name="Date Raised" dataDxfId="44" dataCellStyle="Normal 2"/>
    <tableColumn id="4" xr3:uid="{00000000-0010-0000-0600-000004000000}" name="Name" dataDxfId="43" dataCellStyle="Normal 2"/>
    <tableColumn id="5" xr3:uid="{00000000-0010-0000-0600-000005000000}" name="Description" dataDxfId="42" dataCellStyle="Normal 2"/>
    <tableColumn id="6" xr3:uid="{00000000-0010-0000-0600-000006000000}" name="Potential Impact" dataDxfId="41" dataCellStyle="Normal 2"/>
    <tableColumn id="7" xr3:uid="{00000000-0010-0000-0600-000007000000}" name="Potential Mitigation" dataDxfId="40" dataCellStyle="Normal 2"/>
    <tableColumn id="8" xr3:uid="{00000000-0010-0000-0600-000008000000}" name="Project" dataDxfId="39" dataCellStyle="Normal 2"/>
    <tableColumn id="9" xr3:uid="{00000000-0010-0000-0600-000009000000}" name="Status" dataDxfId="38" dataCellStyle="Normal 2"/>
  </tableColumns>
  <tableStyleInfo name="BAPL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_NextWeekActivitiesProjectFiltered" displayName="T_NextWeekActivitiesProjectFiltered" ref="A121:C221" totalsRowShown="0" headerRowDxfId="32" dataDxfId="30" headerRowBorderDxfId="31" tableBorderDxfId="29" totalsRowBorderDxfId="28">
  <autoFilter ref="A121:C221" xr:uid="{00000000-0009-0000-0100-000006000000}">
    <filterColumn colId="1">
      <filters>
        <filter val="Completed"/>
        <filter val="Not Started"/>
      </filters>
    </filterColumn>
  </autoFilter>
  <tableColumns count="3">
    <tableColumn id="1" xr3:uid="{00000000-0010-0000-0700-000001000000}" name="Activity" dataDxfId="27">
      <calculatedColumnFormula>IF(ISERROR(INDEX(T_Activities[],$F$12+$E122,4)),"-",IF(AND($F122=$B$13+1,$G122=$A$10),INDEX(T_Activities[],$F$12+$E122,4),"-"))</calculatedColumnFormula>
    </tableColumn>
    <tableColumn id="2" xr3:uid="{00000000-0010-0000-0700-000002000000}" name="Status" dataDxfId="26">
      <calculatedColumnFormula>IF(ISERROR(INDEX(T_Activities[],$F$12+$E122,5)),"-",IF(AND($F122=$B$13+1,$G122=$A$10),INDEX(T_Activities[],$F$12+$E122,5),"-"))</calculatedColumnFormula>
    </tableColumn>
    <tableColumn id="3" xr3:uid="{00000000-0010-0000-0700-000003000000}" name="Date" dataDxfId="25" dataCellStyle="Normal 2">
      <calculatedColumnFormula>IF(ISERROR(INDEX(T_Activities[],$F$12+$E122,2)),"-",IF(AND($F122=$B$13+1,$G122=$A$10),INDEX(T_Activities[],$F$12+$E122,2),"-"))</calculatedColumnFormula>
    </tableColumn>
  </tableColumns>
  <tableStyleInfo name="BAPL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_IssuesProjectFiltered" displayName="T_IssuesProjectFiltered" ref="A224:C230" totalsRowShown="0" headerRowDxfId="24" dataDxfId="23" tableBorderDxfId="22" headerRowCellStyle="Normal 2" dataCellStyle="Normal 2">
  <autoFilter ref="A224:C230" xr:uid="{00000000-0009-0000-0100-00000C000000}"/>
  <tableColumns count="3">
    <tableColumn id="1" xr3:uid="{00000000-0010-0000-0800-000001000000}" name="Description" dataDxfId="21" dataCellStyle="Normal 2">
      <calculatedColumnFormula>IF(ISERROR(INDEX(T_Issues[],$E$15+$E225,5)),"-",IF(AND($F225=$B$13,$H225="Open",$G225=$A$10),INDEX(T_Issues[],$E$15+$E225,5),"-"))</calculatedColumnFormula>
    </tableColumn>
    <tableColumn id="2" xr3:uid="{00000000-0010-0000-0800-000002000000}" name="Impact" dataDxfId="20" dataCellStyle="Normal 2">
      <calculatedColumnFormula>IF(ISERROR(INDEX(T_Issues[],$E$15+$E225,6)),"-",IF(AND($F225=$B$13,$H225="Open",$G225=$A$10),INDEX(T_Issues[],$E$15+$E225,6),"-"))</calculatedColumnFormula>
    </tableColumn>
    <tableColumn id="3" xr3:uid="{00000000-0010-0000-0800-000003000000}" name="Potential Solution" dataDxfId="19" dataCellStyle="Normal 2">
      <calculatedColumnFormula>IF(ISERROR(INDEX(T_Issues[],$E$15+$E225,7)),"-",IF(AND($F225=$B$13,$H225="Open",$G225=$A$10),INDEX(T_Issues[],$E$15+$E225,7),"-"))</calculatedColumnFormula>
    </tableColumn>
  </tableColumns>
  <tableStyleInfo name="BAPL Table" showFirstColumn="0" showLastColumn="0" showRowStripes="1" showColumnStripes="0"/>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Project Timelin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Project Timelin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drawing" Target="../drawings/drawing6.xml"/><Relationship Id="rId5" Type="http://schemas.openxmlformats.org/officeDocument/2006/relationships/comments" Target="../comments4.xml"/><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11.xml"/><Relationship Id="rId2" Type="http://schemas.openxmlformats.org/officeDocument/2006/relationships/drawing" Target="../drawings/drawing7.xml"/><Relationship Id="rId1" Type="http://schemas.openxmlformats.org/officeDocument/2006/relationships/printerSettings" Target="../printerSettings/printerSettings2.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3" Type="http://schemas.openxmlformats.org/officeDocument/2006/relationships/hyperlink" Target="https://publicholidays.com.au/easter/" TargetMode="External"/><Relationship Id="rId18" Type="http://schemas.openxmlformats.org/officeDocument/2006/relationships/hyperlink" Target="https://publicholidays.com.au/agfest/" TargetMode="External"/><Relationship Id="rId26" Type="http://schemas.openxmlformats.org/officeDocument/2006/relationships/hyperlink" Target="https://publicholidays.com.au/tennant-creek-show-day/" TargetMode="External"/><Relationship Id="rId39" Type="http://schemas.openxmlformats.org/officeDocument/2006/relationships/hyperlink" Target="https://publicholidays.com.au/recreation-day/" TargetMode="External"/><Relationship Id="rId21" Type="http://schemas.openxmlformats.org/officeDocument/2006/relationships/hyperlink" Target="https://publicholidays.com.au/reconciliation-day/" TargetMode="External"/><Relationship Id="rId34" Type="http://schemas.openxmlformats.org/officeDocument/2006/relationships/hyperlink" Target="https://publicholidays.com.au/labour-day/" TargetMode="External"/><Relationship Id="rId42" Type="http://schemas.openxmlformats.org/officeDocument/2006/relationships/hyperlink" Target="https://publicholidays.com.au/christmas/" TargetMode="External"/><Relationship Id="rId47" Type="http://schemas.openxmlformats.org/officeDocument/2006/relationships/table" Target="../tables/table12.xml"/><Relationship Id="rId7" Type="http://schemas.openxmlformats.org/officeDocument/2006/relationships/hyperlink" Target="https://publicholidays.com.au/king-island-show/" TargetMode="External"/><Relationship Id="rId2" Type="http://schemas.openxmlformats.org/officeDocument/2006/relationships/hyperlink" Target="https://publicholidays.com.au/devonport-cup/" TargetMode="External"/><Relationship Id="rId16" Type="http://schemas.openxmlformats.org/officeDocument/2006/relationships/hyperlink" Target="https://publicholidays.com.au/easter/" TargetMode="External"/><Relationship Id="rId29" Type="http://schemas.openxmlformats.org/officeDocument/2006/relationships/hyperlink" Target="https://publicholidays.com.au/picnic-day/" TargetMode="External"/><Relationship Id="rId1" Type="http://schemas.openxmlformats.org/officeDocument/2006/relationships/hyperlink" Target="https://publicholidays.com.au/new-years-day/" TargetMode="External"/><Relationship Id="rId6" Type="http://schemas.openxmlformats.org/officeDocument/2006/relationships/hyperlink" Target="https://publicholidays.com.au/labour-day/" TargetMode="External"/><Relationship Id="rId11" Type="http://schemas.openxmlformats.org/officeDocument/2006/relationships/hyperlink" Target="https://publicholidays.com.au/labour-day/" TargetMode="External"/><Relationship Id="rId24" Type="http://schemas.openxmlformats.org/officeDocument/2006/relationships/hyperlink" Target="https://publicholidays.com.au/borroloola-show-day/" TargetMode="External"/><Relationship Id="rId32" Type="http://schemas.openxmlformats.org/officeDocument/2006/relationships/hyperlink" Target="https://publicholidays.com.au/queens-birthday/" TargetMode="External"/><Relationship Id="rId37" Type="http://schemas.openxmlformats.org/officeDocument/2006/relationships/hyperlink" Target="https://publicholidays.com.au/flinders-island-show/" TargetMode="External"/><Relationship Id="rId40" Type="http://schemas.openxmlformats.org/officeDocument/2006/relationships/hyperlink" Target="https://publicholidays.com.au/melbourne-cup-day/" TargetMode="External"/><Relationship Id="rId45" Type="http://schemas.openxmlformats.org/officeDocument/2006/relationships/hyperlink" Target="https://publicholidays.com.au/proclamation-day/" TargetMode="External"/><Relationship Id="rId5" Type="http://schemas.openxmlformats.org/officeDocument/2006/relationships/hyperlink" Target="https://publicholidays.com.au/launceston-cup/" TargetMode="External"/><Relationship Id="rId15" Type="http://schemas.openxmlformats.org/officeDocument/2006/relationships/hyperlink" Target="https://publicholidays.com.au/easter/" TargetMode="External"/><Relationship Id="rId23" Type="http://schemas.openxmlformats.org/officeDocument/2006/relationships/hyperlink" Target="https://publicholidays.com.au/queens-birthday/" TargetMode="External"/><Relationship Id="rId28" Type="http://schemas.openxmlformats.org/officeDocument/2006/relationships/hyperlink" Target="https://publicholidays.com.au/darwin-show-day/" TargetMode="External"/><Relationship Id="rId36" Type="http://schemas.openxmlformats.org/officeDocument/2006/relationships/hyperlink" Target="https://publicholidays.com.au/royal-launceston-show/" TargetMode="External"/><Relationship Id="rId10" Type="http://schemas.openxmlformats.org/officeDocument/2006/relationships/hyperlink" Target="https://publicholidays.com.au/labour-day/" TargetMode="External"/><Relationship Id="rId19" Type="http://schemas.openxmlformats.org/officeDocument/2006/relationships/hyperlink" Target="https://publicholidays.com.au/labour-day/" TargetMode="External"/><Relationship Id="rId31" Type="http://schemas.openxmlformats.org/officeDocument/2006/relationships/hyperlink" Target="https://publicholidays.com.au/afl-grand-final-holiday/" TargetMode="External"/><Relationship Id="rId44" Type="http://schemas.openxmlformats.org/officeDocument/2006/relationships/hyperlink" Target="https://publicholidays.com.au/boxing-day/" TargetMode="External"/><Relationship Id="rId4" Type="http://schemas.openxmlformats.org/officeDocument/2006/relationships/hyperlink" Target="https://publicholidays.com.au/royal-hobart-regatta/" TargetMode="External"/><Relationship Id="rId9" Type="http://schemas.openxmlformats.org/officeDocument/2006/relationships/hyperlink" Target="https://publicholidays.com.au/march-public-holiday/" TargetMode="External"/><Relationship Id="rId14" Type="http://schemas.openxmlformats.org/officeDocument/2006/relationships/hyperlink" Target="https://publicholidays.com.au/easter/" TargetMode="External"/><Relationship Id="rId22" Type="http://schemas.openxmlformats.org/officeDocument/2006/relationships/hyperlink" Target="https://publicholidays.com.au/western-australia-day/" TargetMode="External"/><Relationship Id="rId27" Type="http://schemas.openxmlformats.org/officeDocument/2006/relationships/hyperlink" Target="https://publicholidays.com.au/katherine-show-day/" TargetMode="External"/><Relationship Id="rId30" Type="http://schemas.openxmlformats.org/officeDocument/2006/relationships/hyperlink" Target="https://publicholidays.com.au/royal-queensland-show/" TargetMode="External"/><Relationship Id="rId35" Type="http://schemas.openxmlformats.org/officeDocument/2006/relationships/hyperlink" Target="https://publicholidays.com.au/queens-birthday/" TargetMode="External"/><Relationship Id="rId43" Type="http://schemas.openxmlformats.org/officeDocument/2006/relationships/hyperlink" Target="https://publicholidays.com.au/christmas/" TargetMode="External"/><Relationship Id="rId8" Type="http://schemas.openxmlformats.org/officeDocument/2006/relationships/hyperlink" Target="https://publicholidays.com.au/canberra-day/" TargetMode="External"/><Relationship Id="rId3" Type="http://schemas.openxmlformats.org/officeDocument/2006/relationships/hyperlink" Target="https://publicholidays.com.au/australia-day/" TargetMode="External"/><Relationship Id="rId12" Type="http://schemas.openxmlformats.org/officeDocument/2006/relationships/hyperlink" Target="https://publicholidays.com.au/easter/" TargetMode="External"/><Relationship Id="rId17" Type="http://schemas.openxmlformats.org/officeDocument/2006/relationships/hyperlink" Target="https://publicholidays.com.au/anzac-day/" TargetMode="External"/><Relationship Id="rId25" Type="http://schemas.openxmlformats.org/officeDocument/2006/relationships/hyperlink" Target="https://publicholidays.com.au/alice-springs-show-day/" TargetMode="External"/><Relationship Id="rId33" Type="http://schemas.openxmlformats.org/officeDocument/2006/relationships/hyperlink" Target="https://publicholidays.com.au/burnie-show/" TargetMode="External"/><Relationship Id="rId38" Type="http://schemas.openxmlformats.org/officeDocument/2006/relationships/hyperlink" Target="https://publicholidays.com.au/royal-hobart-show/" TargetMode="External"/><Relationship Id="rId46" Type="http://schemas.openxmlformats.org/officeDocument/2006/relationships/hyperlink" Target="https://publicholidays.com.au/new-years-day/" TargetMode="External"/><Relationship Id="rId20" Type="http://schemas.openxmlformats.org/officeDocument/2006/relationships/hyperlink" Target="https://publicholidays.com.au/labour-day/" TargetMode="External"/><Relationship Id="rId41" Type="http://schemas.openxmlformats.org/officeDocument/2006/relationships/hyperlink" Target="https://publicholidays.com.au/devonport-sh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23"/>
  <sheetViews>
    <sheetView showGridLines="0" zoomScale="140" zoomScaleNormal="140" zoomScalePageLayoutView="140" workbookViewId="0">
      <selection activeCell="D12" sqref="D12"/>
    </sheetView>
  </sheetViews>
  <sheetFormatPr baseColWidth="10" defaultColWidth="11" defaultRowHeight="13" x14ac:dyDescent="0.2"/>
  <cols>
    <col min="1" max="1" width="3.19921875" style="109" customWidth="1"/>
    <col min="2" max="2" width="25.796875" style="112" bestFit="1" customWidth="1"/>
    <col min="3" max="3" width="61.59765625" style="120" customWidth="1"/>
    <col min="4" max="4" width="55.19921875" style="109" customWidth="1"/>
    <col min="5" max="16384" width="11" style="109"/>
  </cols>
  <sheetData>
    <row r="1" spans="2:16" ht="38" customHeight="1" x14ac:dyDescent="0.3">
      <c r="B1" s="358" t="s">
        <v>122</v>
      </c>
      <c r="C1" s="358"/>
      <c r="D1" s="113"/>
      <c r="E1" s="113"/>
      <c r="F1" s="113"/>
      <c r="H1" s="110"/>
    </row>
    <row r="2" spans="2:16" ht="22" customHeight="1" x14ac:dyDescent="0.3">
      <c r="B2" s="121"/>
      <c r="C2" s="121"/>
      <c r="D2" s="113"/>
      <c r="E2" s="113"/>
      <c r="F2" s="113"/>
      <c r="H2" s="110"/>
    </row>
    <row r="3" spans="2:16" ht="38" customHeight="1" thickBot="1" x14ac:dyDescent="0.25">
      <c r="B3" s="361" t="s">
        <v>133</v>
      </c>
      <c r="C3" s="361"/>
      <c r="D3" s="123"/>
      <c r="E3" s="113"/>
      <c r="F3" s="113"/>
      <c r="H3" s="110"/>
    </row>
    <row r="4" spans="2:16" ht="221" customHeight="1" thickBot="1" x14ac:dyDescent="0.25">
      <c r="B4" s="359" t="s">
        <v>143</v>
      </c>
      <c r="C4" s="360"/>
      <c r="D4" s="122" t="s">
        <v>134</v>
      </c>
    </row>
    <row r="5" spans="2:16" x14ac:dyDescent="0.2">
      <c r="B5" s="125"/>
      <c r="C5" s="125"/>
      <c r="D5" s="122"/>
    </row>
    <row r="6" spans="2:16" ht="36" customHeight="1" thickBot="1" x14ac:dyDescent="0.25">
      <c r="B6" s="363" t="s">
        <v>135</v>
      </c>
      <c r="C6" s="363"/>
      <c r="D6" s="363"/>
    </row>
    <row r="7" spans="2:16" ht="62" customHeight="1" x14ac:dyDescent="0.2">
      <c r="B7" s="184" t="s">
        <v>126</v>
      </c>
      <c r="C7" s="185" t="s">
        <v>127</v>
      </c>
      <c r="D7" s="186"/>
      <c r="E7" s="112"/>
      <c r="F7" s="112"/>
      <c r="G7" s="112"/>
      <c r="H7" s="112"/>
      <c r="I7" s="112"/>
      <c r="J7" s="112"/>
      <c r="K7" s="112"/>
      <c r="L7" s="112"/>
      <c r="M7" s="112"/>
      <c r="N7" s="112"/>
      <c r="O7" s="112"/>
      <c r="P7" s="112"/>
    </row>
    <row r="8" spans="2:16" ht="62" customHeight="1" x14ac:dyDescent="0.2">
      <c r="B8" s="187" t="s">
        <v>131</v>
      </c>
      <c r="C8" s="124" t="s">
        <v>128</v>
      </c>
      <c r="D8" s="188"/>
      <c r="E8" s="112"/>
      <c r="F8" s="112"/>
      <c r="G8" s="112"/>
      <c r="H8" s="112"/>
      <c r="I8" s="112"/>
      <c r="J8" s="112"/>
      <c r="K8" s="112"/>
      <c r="L8" s="112"/>
      <c r="M8" s="112"/>
      <c r="N8" s="112"/>
      <c r="O8" s="112"/>
      <c r="P8" s="112"/>
    </row>
    <row r="9" spans="2:16" ht="70" x14ac:dyDescent="0.2">
      <c r="B9" s="187" t="s">
        <v>130</v>
      </c>
      <c r="C9" s="124" t="s">
        <v>129</v>
      </c>
      <c r="D9" s="188"/>
      <c r="E9" s="112"/>
      <c r="F9" s="112"/>
      <c r="G9" s="112"/>
      <c r="H9" s="112"/>
      <c r="I9" s="112"/>
      <c r="J9" s="112"/>
      <c r="K9" s="112"/>
      <c r="L9" s="112"/>
      <c r="M9" s="112"/>
      <c r="N9" s="112"/>
      <c r="O9" s="112"/>
      <c r="P9" s="112"/>
    </row>
    <row r="10" spans="2:16" ht="42" x14ac:dyDescent="0.2">
      <c r="B10" s="187" t="s">
        <v>132</v>
      </c>
      <c r="C10" s="124" t="s">
        <v>124</v>
      </c>
      <c r="D10" s="188" t="s">
        <v>123</v>
      </c>
      <c r="E10" s="112"/>
      <c r="F10" s="112"/>
      <c r="G10" s="112"/>
      <c r="H10" s="112"/>
      <c r="I10" s="111"/>
      <c r="J10" s="111"/>
      <c r="K10" s="111"/>
      <c r="L10" s="111"/>
      <c r="M10" s="111"/>
      <c r="N10" s="111"/>
      <c r="O10" s="111"/>
      <c r="P10" s="111"/>
    </row>
    <row r="11" spans="2:16" ht="57" thickBot="1" x14ac:dyDescent="0.25">
      <c r="B11" s="189" t="s">
        <v>152</v>
      </c>
      <c r="C11" s="190" t="s">
        <v>153</v>
      </c>
      <c r="D11" s="191"/>
      <c r="E11" s="112"/>
      <c r="F11" s="112"/>
      <c r="G11" s="112"/>
      <c r="H11" s="112"/>
      <c r="I11" s="111"/>
      <c r="J11" s="111"/>
      <c r="K11" s="111"/>
      <c r="L11" s="111"/>
      <c r="M11" s="111"/>
      <c r="N11" s="111"/>
      <c r="O11" s="111"/>
      <c r="P11" s="111"/>
    </row>
    <row r="12" spans="2:16" x14ac:dyDescent="0.2">
      <c r="B12" s="182"/>
      <c r="C12" s="124"/>
      <c r="D12" s="183"/>
      <c r="E12" s="112"/>
      <c r="F12" s="112"/>
      <c r="G12" s="112"/>
      <c r="H12" s="112"/>
      <c r="I12" s="111"/>
      <c r="J12" s="111"/>
      <c r="K12" s="111"/>
      <c r="L12" s="111"/>
      <c r="M12" s="111"/>
      <c r="N12" s="111"/>
      <c r="O12" s="111"/>
      <c r="P12" s="111"/>
    </row>
    <row r="13" spans="2:16" ht="65" customHeight="1" x14ac:dyDescent="0.2">
      <c r="B13" s="362" t="s">
        <v>136</v>
      </c>
      <c r="C13" s="362"/>
      <c r="D13" s="126"/>
    </row>
    <row r="14" spans="2:16" ht="14" x14ac:dyDescent="0.2">
      <c r="D14" s="164"/>
    </row>
    <row r="15" spans="2:16" ht="15" x14ac:dyDescent="0.15">
      <c r="D15" s="237"/>
    </row>
    <row r="16" spans="2:16" x14ac:dyDescent="0.2">
      <c r="D16" s="126"/>
    </row>
    <row r="17" spans="4:4" ht="15" x14ac:dyDescent="0.15">
      <c r="D17" s="238"/>
    </row>
    <row r="18" spans="4:4" ht="16" x14ac:dyDescent="0.2">
      <c r="D18" s="239"/>
    </row>
    <row r="19" spans="4:4" ht="16" x14ac:dyDescent="0.2">
      <c r="D19" s="11"/>
    </row>
    <row r="20" spans="4:4" ht="16" x14ac:dyDescent="0.2">
      <c r="D20" s="115"/>
    </row>
    <row r="21" spans="4:4" ht="16" x14ac:dyDescent="0.2">
      <c r="D21" s="240"/>
    </row>
    <row r="22" spans="4:4" ht="16" x14ac:dyDescent="0.2">
      <c r="D22" s="241"/>
    </row>
    <row r="23" spans="4:4" ht="16" x14ac:dyDescent="0.2">
      <c r="D23" s="240"/>
    </row>
  </sheetData>
  <sheetProtection sheet="1" objects="1" scenarios="1" selectLockedCells="1" autoFilter="0"/>
  <mergeCells count="5">
    <mergeCell ref="B1:C1"/>
    <mergeCell ref="B4:C4"/>
    <mergeCell ref="B3:C3"/>
    <mergeCell ref="B13:C13"/>
    <mergeCell ref="B6:D6"/>
  </mergeCells>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55"/>
  <sheetViews>
    <sheetView showGridLines="0" zoomScaleNormal="83" workbookViewId="0">
      <selection activeCell="D2" sqref="D2"/>
    </sheetView>
  </sheetViews>
  <sheetFormatPr baseColWidth="10" defaultColWidth="11" defaultRowHeight="15" x14ac:dyDescent="0.15"/>
  <cols>
    <col min="1" max="1" width="65.59765625" style="4" customWidth="1"/>
    <col min="2" max="2" width="22.59765625" style="3" customWidth="1"/>
    <col min="3" max="3" width="31.19921875" style="3" customWidth="1"/>
    <col min="4" max="4" width="29.19921875" style="3" customWidth="1"/>
    <col min="5" max="5" width="10.3984375" style="3" customWidth="1"/>
    <col min="6" max="6" width="12.3984375" style="3" bestFit="1" customWidth="1"/>
    <col min="7" max="7" width="10.3984375" style="3" customWidth="1"/>
    <col min="8" max="8" width="13.59765625" style="3" bestFit="1" customWidth="1"/>
    <col min="9" max="9" width="16.59765625" style="3" hidden="1" customWidth="1"/>
    <col min="10" max="11" width="14.59765625" style="3" hidden="1" customWidth="1"/>
    <col min="12" max="24" width="11" style="3"/>
    <col min="25" max="25" width="13" style="3" hidden="1" customWidth="1"/>
    <col min="26" max="16384" width="11" style="3"/>
  </cols>
  <sheetData>
    <row r="1" spans="1:25" ht="15" customHeight="1" x14ac:dyDescent="0.3">
      <c r="A1" s="368" t="s">
        <v>89</v>
      </c>
      <c r="B1" s="53"/>
      <c r="C1" s="1"/>
      <c r="D1" s="2"/>
      <c r="E1" s="95"/>
      <c r="F1" s="95"/>
      <c r="G1" s="95"/>
      <c r="H1" s="95"/>
      <c r="I1" s="95"/>
      <c r="J1" s="95"/>
      <c r="K1" s="95"/>
      <c r="L1" s="95"/>
      <c r="M1" s="95"/>
      <c r="N1" s="95"/>
      <c r="O1" s="95"/>
      <c r="P1" s="95"/>
      <c r="Y1" s="4">
        <v>0</v>
      </c>
    </row>
    <row r="2" spans="1:25" ht="15" customHeight="1" x14ac:dyDescent="0.3">
      <c r="A2" s="368"/>
      <c r="B2" s="53"/>
      <c r="C2" s="1"/>
      <c r="E2" s="95"/>
      <c r="F2" s="95"/>
      <c r="G2" s="95"/>
      <c r="H2" s="95"/>
      <c r="I2" s="8"/>
      <c r="J2" s="281" t="s">
        <v>32</v>
      </c>
      <c r="K2" s="281" t="s">
        <v>157</v>
      </c>
      <c r="L2" s="95"/>
      <c r="M2" s="95"/>
      <c r="N2" s="95"/>
      <c r="O2" s="95"/>
      <c r="P2" s="95"/>
      <c r="Y2" s="4">
        <v>0.05</v>
      </c>
    </row>
    <row r="3" spans="1:25" ht="15" customHeight="1" x14ac:dyDescent="0.3">
      <c r="A3" s="368"/>
      <c r="B3" s="53"/>
      <c r="C3" s="1"/>
      <c r="E3" s="95"/>
      <c r="F3" s="95"/>
      <c r="G3" s="95"/>
      <c r="H3" s="95"/>
      <c r="I3" s="8" t="s">
        <v>156</v>
      </c>
      <c r="J3" s="194">
        <f ca="1">$D$27-$K$3</f>
        <v>121</v>
      </c>
      <c r="K3" s="194">
        <f ca="1">NETWORKDAYS(TODAY(),$C$15,Settings!A28)</f>
        <v>-47</v>
      </c>
      <c r="L3" s="95"/>
      <c r="M3" s="95"/>
      <c r="N3" s="95"/>
      <c r="O3" s="95"/>
      <c r="P3" s="95"/>
      <c r="Y3" s="4">
        <v>0.1</v>
      </c>
    </row>
    <row r="4" spans="1:25" ht="15" customHeight="1" x14ac:dyDescent="0.3">
      <c r="A4" s="119"/>
      <c r="B4" s="53"/>
      <c r="C4" s="1"/>
      <c r="E4" s="95"/>
      <c r="F4" s="95"/>
      <c r="G4" s="95"/>
      <c r="H4" s="95"/>
      <c r="I4" s="8" t="s">
        <v>19</v>
      </c>
      <c r="J4" s="194">
        <f>COUNTIF(T_Activities[Status],"Completed")</f>
        <v>60</v>
      </c>
      <c r="K4" s="194">
        <f>$D$29-$J$4</f>
        <v>64</v>
      </c>
      <c r="L4" s="95"/>
      <c r="M4" s="95"/>
      <c r="N4" s="95"/>
      <c r="O4" s="95"/>
      <c r="P4" s="95"/>
      <c r="Y4" s="4"/>
    </row>
    <row r="5" spans="1:25" x14ac:dyDescent="0.15">
      <c r="A5" s="55" t="s">
        <v>3</v>
      </c>
      <c r="E5" s="86"/>
      <c r="F5" s="86"/>
      <c r="G5" s="86"/>
      <c r="H5" s="95"/>
      <c r="I5" s="8" t="s">
        <v>9</v>
      </c>
      <c r="J5" s="194">
        <f>COUNTIF(T_Deliverables[% Done],100%)</f>
        <v>4</v>
      </c>
      <c r="K5" s="194">
        <f>$D$31-$J$5</f>
        <v>0</v>
      </c>
      <c r="L5" s="95"/>
      <c r="M5" s="95"/>
      <c r="N5" s="95"/>
      <c r="O5" s="95"/>
      <c r="P5" s="95"/>
      <c r="Y5" s="4">
        <v>0.15</v>
      </c>
    </row>
    <row r="6" spans="1:25" x14ac:dyDescent="0.15">
      <c r="A6" s="56">
        <f ca="1">TODAY()</f>
        <v>44134</v>
      </c>
      <c r="E6" s="86"/>
      <c r="F6" s="86"/>
      <c r="G6" s="86"/>
      <c r="H6" s="95"/>
      <c r="I6" s="95"/>
      <c r="J6" s="95"/>
      <c r="K6" s="95"/>
      <c r="L6" s="95"/>
      <c r="M6" s="95"/>
      <c r="N6" s="95"/>
      <c r="O6" s="95"/>
      <c r="P6" s="95"/>
      <c r="Y6" s="4"/>
    </row>
    <row r="7" spans="1:25" ht="18" customHeight="1" x14ac:dyDescent="0.2">
      <c r="B7" s="57"/>
      <c r="C7" s="57"/>
      <c r="D7" s="54"/>
      <c r="E7" s="96"/>
      <c r="F7" s="86"/>
      <c r="G7" s="86"/>
      <c r="H7" s="95"/>
      <c r="I7" s="95"/>
      <c r="J7" s="95"/>
      <c r="K7" s="95"/>
      <c r="L7" s="95"/>
      <c r="M7" s="95"/>
      <c r="N7" s="95"/>
      <c r="O7" s="95"/>
      <c r="P7" s="95"/>
      <c r="Y7" s="4">
        <v>0.2</v>
      </c>
    </row>
    <row r="8" spans="1:25" ht="28" customHeight="1" x14ac:dyDescent="0.15">
      <c r="A8" s="59" t="s">
        <v>1</v>
      </c>
      <c r="B8" s="7"/>
      <c r="C8" s="59" t="s">
        <v>6</v>
      </c>
      <c r="D8" s="59" t="s">
        <v>166</v>
      </c>
      <c r="E8" s="68"/>
      <c r="F8" s="68"/>
      <c r="G8" s="68"/>
      <c r="H8" s="95"/>
      <c r="I8" s="157"/>
      <c r="J8" s="95"/>
      <c r="K8" s="95"/>
      <c r="L8" s="95"/>
      <c r="M8" s="95"/>
      <c r="N8" s="95"/>
      <c r="O8" s="95"/>
      <c r="P8" s="95"/>
      <c r="Y8" s="4">
        <v>0.25</v>
      </c>
    </row>
    <row r="9" spans="1:25" ht="15" customHeight="1" x14ac:dyDescent="0.15">
      <c r="A9" s="63" t="s">
        <v>376</v>
      </c>
      <c r="B9" s="38"/>
      <c r="C9" s="63" t="s">
        <v>41</v>
      </c>
      <c r="D9" s="198">
        <v>40</v>
      </c>
      <c r="E9" s="86"/>
      <c r="F9" s="101"/>
      <c r="G9" s="101"/>
      <c r="H9" s="95"/>
      <c r="I9" s="95"/>
      <c r="J9" s="95"/>
      <c r="K9" s="95"/>
      <c r="L9" s="95"/>
      <c r="M9" s="95"/>
      <c r="N9" s="95"/>
      <c r="O9" s="95"/>
      <c r="P9" s="95"/>
      <c r="Y9" s="4"/>
    </row>
    <row r="10" spans="1:25" ht="15" customHeight="1" x14ac:dyDescent="0.2">
      <c r="A10" s="58"/>
      <c r="B10" s="6"/>
      <c r="C10" s="6"/>
      <c r="D10" s="61"/>
      <c r="E10" s="97"/>
      <c r="F10" s="86"/>
      <c r="G10" s="86"/>
      <c r="H10" s="95"/>
      <c r="I10" s="95"/>
      <c r="J10" s="95"/>
      <c r="K10" s="95"/>
      <c r="L10" s="95"/>
      <c r="M10" s="95"/>
      <c r="N10" s="95"/>
      <c r="O10" s="95"/>
      <c r="P10" s="95"/>
      <c r="Y10" s="4"/>
    </row>
    <row r="11" spans="1:25" ht="28" customHeight="1" x14ac:dyDescent="0.15">
      <c r="A11" s="234" t="s">
        <v>137</v>
      </c>
      <c r="B11" s="60"/>
      <c r="C11" s="373" t="s">
        <v>5</v>
      </c>
      <c r="D11" s="373"/>
      <c r="E11" s="68"/>
      <c r="F11" s="68"/>
      <c r="G11" s="68"/>
      <c r="H11" s="95"/>
      <c r="I11" s="284" t="s">
        <v>197</v>
      </c>
      <c r="J11" s="95"/>
      <c r="K11" s="98"/>
      <c r="L11" s="95"/>
      <c r="M11" s="95"/>
      <c r="N11" s="95"/>
      <c r="O11" s="95"/>
      <c r="P11" s="95"/>
      <c r="Y11" s="4"/>
    </row>
    <row r="12" spans="1:25" x14ac:dyDescent="0.15">
      <c r="A12" s="63" t="s">
        <v>238</v>
      </c>
      <c r="C12" s="374">
        <v>43969</v>
      </c>
      <c r="D12" s="375"/>
      <c r="E12" s="86"/>
      <c r="F12" s="68"/>
      <c r="G12" s="68"/>
      <c r="H12" s="95"/>
      <c r="I12" s="283">
        <f>IF(WEEKDAY(C12,2)=7,C12,C12-WEEKDAY(C12,2))</f>
        <v>43968</v>
      </c>
      <c r="J12" s="95"/>
      <c r="K12" s="95"/>
      <c r="L12" s="95"/>
      <c r="M12" s="95"/>
      <c r="N12" s="95"/>
      <c r="O12" s="95"/>
      <c r="P12" s="95"/>
      <c r="Y12" s="4"/>
    </row>
    <row r="13" spans="1:25" x14ac:dyDescent="0.15">
      <c r="A13" s="278"/>
      <c r="C13" s="275"/>
      <c r="D13" s="275"/>
      <c r="E13" s="86"/>
      <c r="F13" s="68"/>
      <c r="G13" s="68"/>
      <c r="H13" s="95"/>
      <c r="I13" s="282"/>
      <c r="J13" s="95"/>
      <c r="K13" s="95"/>
      <c r="L13" s="95"/>
      <c r="M13" s="95"/>
      <c r="N13" s="95"/>
      <c r="O13" s="95"/>
      <c r="P13" s="95"/>
      <c r="Y13" s="4"/>
    </row>
    <row r="14" spans="1:25" ht="28" customHeight="1" x14ac:dyDescent="0.15">
      <c r="A14" s="234" t="s">
        <v>182</v>
      </c>
      <c r="B14" s="60"/>
      <c r="C14" s="204" t="s">
        <v>167</v>
      </c>
      <c r="D14" s="204" t="s">
        <v>168</v>
      </c>
      <c r="E14" s="68"/>
      <c r="F14" s="68"/>
      <c r="G14" s="68"/>
      <c r="H14" s="95"/>
      <c r="I14" s="95"/>
      <c r="J14" s="95"/>
      <c r="K14" s="98"/>
      <c r="L14" s="95"/>
      <c r="M14" s="95"/>
      <c r="N14" s="95"/>
      <c r="O14" s="95"/>
      <c r="P14" s="95"/>
      <c r="Y14" s="4"/>
    </row>
    <row r="15" spans="1:25" x14ac:dyDescent="0.15">
      <c r="A15" s="63" t="s">
        <v>184</v>
      </c>
      <c r="B15" s="5"/>
      <c r="C15" s="217">
        <v>44070</v>
      </c>
      <c r="D15" s="217" t="s">
        <v>140</v>
      </c>
      <c r="E15" s="86"/>
      <c r="F15" s="86"/>
      <c r="G15" s="86"/>
      <c r="H15" s="95"/>
      <c r="I15" s="95"/>
      <c r="J15" s="95"/>
      <c r="K15" s="95"/>
      <c r="L15" s="95"/>
      <c r="M15" s="95"/>
      <c r="N15" s="95"/>
      <c r="O15" s="95"/>
      <c r="P15" s="95"/>
      <c r="Y15" s="4"/>
    </row>
    <row r="16" spans="1:25" x14ac:dyDescent="0.15">
      <c r="A16" s="56"/>
      <c r="B16" s="5"/>
      <c r="E16" s="86"/>
      <c r="F16" s="86"/>
      <c r="G16" s="86"/>
      <c r="H16" s="95"/>
      <c r="I16" s="95"/>
      <c r="J16" s="95"/>
      <c r="K16" s="95"/>
      <c r="L16" s="95"/>
      <c r="M16" s="95"/>
      <c r="N16" s="95"/>
      <c r="O16" s="95"/>
      <c r="P16" s="95"/>
      <c r="Y16" s="4"/>
    </row>
    <row r="17" spans="1:25" ht="28" customHeight="1" x14ac:dyDescent="0.15">
      <c r="A17" s="59" t="s">
        <v>2</v>
      </c>
      <c r="B17" s="59" t="s">
        <v>180</v>
      </c>
      <c r="C17" s="59" t="s">
        <v>103</v>
      </c>
      <c r="D17" s="59" t="s">
        <v>104</v>
      </c>
      <c r="E17" s="86"/>
      <c r="F17" s="86"/>
      <c r="G17" s="86"/>
      <c r="I17" s="95"/>
      <c r="J17" s="95"/>
      <c r="K17" s="95"/>
      <c r="L17" s="95"/>
      <c r="M17" s="95"/>
      <c r="N17" s="95"/>
      <c r="O17" s="95"/>
      <c r="P17" s="95"/>
      <c r="Y17" s="4"/>
    </row>
    <row r="18" spans="1:25" ht="16" x14ac:dyDescent="0.15">
      <c r="A18" s="279" t="s">
        <v>311</v>
      </c>
      <c r="B18" s="280">
        <v>1</v>
      </c>
      <c r="C18" s="170">
        <v>43969</v>
      </c>
      <c r="D18" s="170">
        <v>44070</v>
      </c>
      <c r="E18" s="86"/>
      <c r="F18" s="86"/>
      <c r="G18" s="86"/>
      <c r="H18" s="95"/>
      <c r="I18" s="95"/>
      <c r="J18" s="95"/>
      <c r="K18" s="95"/>
      <c r="L18" s="95"/>
      <c r="M18" s="95"/>
      <c r="N18" s="95"/>
      <c r="O18" s="95"/>
      <c r="P18" s="95"/>
      <c r="Y18" s="4"/>
    </row>
    <row r="19" spans="1:25" ht="16" x14ac:dyDescent="0.15">
      <c r="A19" s="279" t="s">
        <v>140</v>
      </c>
      <c r="B19" s="318" t="s">
        <v>140</v>
      </c>
      <c r="C19" s="319" t="s">
        <v>140</v>
      </c>
      <c r="D19" s="319" t="s">
        <v>140</v>
      </c>
      <c r="E19" s="86"/>
      <c r="F19" s="86"/>
      <c r="G19" s="86"/>
      <c r="H19" s="95"/>
      <c r="I19" s="95"/>
      <c r="J19" s="95"/>
      <c r="K19" s="95"/>
      <c r="L19" s="95"/>
      <c r="M19" s="95"/>
      <c r="N19" s="95"/>
      <c r="O19" s="95"/>
      <c r="P19" s="95"/>
      <c r="Y19" s="4"/>
    </row>
    <row r="20" spans="1:25" x14ac:dyDescent="0.15">
      <c r="A20" s="369"/>
      <c r="B20" s="369"/>
      <c r="C20" s="369"/>
      <c r="D20" s="369"/>
      <c r="E20" s="95"/>
      <c r="F20" s="95"/>
      <c r="G20" s="99"/>
      <c r="H20" s="99"/>
      <c r="I20" s="95"/>
      <c r="J20" s="95"/>
      <c r="K20" s="100"/>
      <c r="L20" s="95"/>
      <c r="M20" s="95"/>
      <c r="N20" s="95"/>
      <c r="O20" s="95"/>
      <c r="P20" s="95"/>
      <c r="Y20" s="4"/>
    </row>
    <row r="21" spans="1:25" x14ac:dyDescent="0.15">
      <c r="A21" s="59" t="s">
        <v>4</v>
      </c>
      <c r="B21" s="59" t="s">
        <v>149</v>
      </c>
      <c r="C21" s="59" t="s">
        <v>150</v>
      </c>
      <c r="D21" s="201"/>
      <c r="E21" s="95"/>
      <c r="F21" s="95"/>
      <c r="G21" s="99"/>
      <c r="I21" s="95"/>
      <c r="J21" s="95"/>
      <c r="K21" s="100"/>
      <c r="L21" s="95"/>
      <c r="M21" s="95"/>
      <c r="N21" s="95"/>
      <c r="O21" s="95"/>
      <c r="P21" s="95"/>
      <c r="Y21" s="4"/>
    </row>
    <row r="22" spans="1:25" x14ac:dyDescent="0.15">
      <c r="A22" s="62" t="s">
        <v>381</v>
      </c>
      <c r="B22" s="62" t="s">
        <v>382</v>
      </c>
      <c r="C22" s="62" t="s">
        <v>241</v>
      </c>
      <c r="D22" s="202"/>
      <c r="E22" s="95"/>
      <c r="F22" s="95"/>
      <c r="G22" s="99"/>
      <c r="H22" s="99"/>
      <c r="I22" s="95"/>
      <c r="J22" s="95"/>
      <c r="K22" s="100"/>
      <c r="L22" s="95"/>
      <c r="M22" s="95"/>
      <c r="N22" s="95"/>
      <c r="O22" s="95"/>
      <c r="P22" s="95"/>
      <c r="Y22" s="4"/>
    </row>
    <row r="23" spans="1:25" ht="16" thickBot="1" x14ac:dyDescent="0.2">
      <c r="A23" s="275"/>
      <c r="B23" s="275"/>
      <c r="C23" s="275"/>
      <c r="D23" s="276"/>
      <c r="E23" s="95"/>
      <c r="F23" s="95"/>
      <c r="G23" s="99"/>
      <c r="H23" s="99"/>
      <c r="I23" s="95"/>
      <c r="J23" s="95"/>
      <c r="K23" s="100"/>
      <c r="L23" s="95"/>
      <c r="M23" s="95"/>
      <c r="N23" s="95"/>
      <c r="O23" s="95"/>
      <c r="P23" s="95"/>
      <c r="Y23" s="4"/>
    </row>
    <row r="24" spans="1:25" ht="20" x14ac:dyDescent="0.2">
      <c r="A24" s="3"/>
      <c r="C24" s="370" t="s">
        <v>8</v>
      </c>
      <c r="D24" s="371"/>
      <c r="E24" s="95"/>
      <c r="F24" s="95"/>
      <c r="G24" s="99"/>
      <c r="H24" s="99"/>
      <c r="I24" s="95"/>
      <c r="J24" s="95"/>
      <c r="K24" s="100"/>
      <c r="L24" s="95"/>
      <c r="M24" s="95"/>
      <c r="N24" s="95"/>
      <c r="O24" s="95"/>
      <c r="P24" s="95"/>
      <c r="Y24" s="4"/>
    </row>
    <row r="25" spans="1:25" x14ac:dyDescent="0.15">
      <c r="A25" s="3"/>
      <c r="C25" s="364" t="s">
        <v>158</v>
      </c>
      <c r="D25" s="372">
        <f>MAX(T_Activities[Week])</f>
        <v>13</v>
      </c>
      <c r="E25" s="95"/>
      <c r="F25" s="95"/>
      <c r="G25" s="99"/>
      <c r="H25" s="99"/>
      <c r="I25" s="95"/>
      <c r="J25" s="95"/>
      <c r="K25" s="100"/>
      <c r="L25" s="95"/>
      <c r="M25" s="95"/>
      <c r="N25" s="95"/>
      <c r="O25" s="95"/>
      <c r="P25" s="95"/>
      <c r="Y25" s="4"/>
    </row>
    <row r="26" spans="1:25" x14ac:dyDescent="0.15">
      <c r="A26" s="3"/>
      <c r="C26" s="364"/>
      <c r="D26" s="372"/>
      <c r="E26" s="95"/>
      <c r="F26" s="95"/>
      <c r="G26" s="99"/>
      <c r="H26" s="99"/>
      <c r="I26" s="95"/>
      <c r="J26" s="95"/>
      <c r="K26" s="100"/>
      <c r="L26" s="95"/>
      <c r="M26" s="95"/>
      <c r="N26" s="95"/>
      <c r="O26" s="95"/>
      <c r="P26" s="95"/>
      <c r="Y26" s="4"/>
    </row>
    <row r="27" spans="1:25" x14ac:dyDescent="0.15">
      <c r="A27" s="3"/>
      <c r="C27" s="364" t="s">
        <v>169</v>
      </c>
      <c r="D27" s="365">
        <f>NETWORKDAYS($C$12,$C$15,Settings!A28)</f>
        <v>74</v>
      </c>
      <c r="E27" s="95"/>
      <c r="F27" s="95"/>
      <c r="G27" s="99"/>
      <c r="H27" s="99"/>
      <c r="I27" s="95"/>
      <c r="J27" s="95"/>
      <c r="K27" s="100"/>
      <c r="L27" s="95"/>
      <c r="M27" s="95"/>
      <c r="N27" s="95"/>
      <c r="O27" s="95"/>
      <c r="P27" s="95"/>
      <c r="Y27" s="4"/>
    </row>
    <row r="28" spans="1:25" x14ac:dyDescent="0.15">
      <c r="A28" s="3"/>
      <c r="C28" s="364"/>
      <c r="D28" s="365"/>
      <c r="E28" s="95"/>
      <c r="F28" s="95"/>
      <c r="G28" s="99"/>
      <c r="H28" s="99"/>
      <c r="I28" s="95"/>
      <c r="J28" s="95"/>
      <c r="K28" s="100"/>
      <c r="L28" s="95"/>
      <c r="M28" s="95"/>
      <c r="N28" s="95"/>
      <c r="O28" s="95"/>
      <c r="P28" s="95"/>
      <c r="Y28" s="4"/>
    </row>
    <row r="29" spans="1:25" x14ac:dyDescent="0.15">
      <c r="A29" s="194"/>
      <c r="B29" s="194"/>
      <c r="C29" s="364" t="s">
        <v>159</v>
      </c>
      <c r="D29" s="365">
        <f>COUNTA(T_Activities[Activities])</f>
        <v>124</v>
      </c>
      <c r="E29" s="95"/>
      <c r="F29" s="95"/>
      <c r="G29" s="99"/>
      <c r="H29" s="99"/>
      <c r="I29" s="95"/>
      <c r="J29" s="95"/>
      <c r="K29" s="100"/>
      <c r="L29" s="95"/>
      <c r="M29" s="95"/>
      <c r="N29" s="95"/>
      <c r="O29" s="95"/>
      <c r="P29" s="95"/>
      <c r="Y29" s="4"/>
    </row>
    <row r="30" spans="1:25" x14ac:dyDescent="0.15">
      <c r="A30" s="194"/>
      <c r="B30" s="194"/>
      <c r="C30" s="364"/>
      <c r="D30" s="365"/>
      <c r="E30" s="95"/>
      <c r="F30" s="95"/>
      <c r="G30" s="99"/>
      <c r="H30" s="99"/>
      <c r="I30" s="95"/>
      <c r="J30" s="95"/>
      <c r="K30" s="100"/>
      <c r="L30" s="95"/>
      <c r="M30" s="95"/>
      <c r="N30" s="95"/>
      <c r="O30" s="95"/>
      <c r="P30" s="95"/>
      <c r="Y30" s="4"/>
    </row>
    <row r="31" spans="1:25" x14ac:dyDescent="0.15">
      <c r="A31" s="194"/>
      <c r="B31" s="194"/>
      <c r="C31" s="364" t="s">
        <v>155</v>
      </c>
      <c r="D31" s="365">
        <f>COUNTA(T_Deliverables[Deliverable])</f>
        <v>4</v>
      </c>
      <c r="E31" s="95"/>
      <c r="F31" s="95"/>
      <c r="G31" s="99"/>
      <c r="H31" s="99"/>
      <c r="I31" s="95"/>
      <c r="J31" s="95"/>
      <c r="K31" s="100"/>
      <c r="L31" s="95"/>
      <c r="M31" s="95"/>
      <c r="N31" s="95"/>
      <c r="O31" s="95"/>
      <c r="P31" s="95"/>
      <c r="Y31" s="4"/>
    </row>
    <row r="32" spans="1:25" ht="16" thickBot="1" x14ac:dyDescent="0.2">
      <c r="A32" s="194"/>
      <c r="B32" s="194"/>
      <c r="C32" s="366"/>
      <c r="D32" s="367"/>
      <c r="E32" s="95"/>
      <c r="F32" s="95"/>
      <c r="G32" s="99"/>
      <c r="H32" s="99"/>
      <c r="I32" s="95"/>
      <c r="J32" s="95"/>
      <c r="K32" s="100"/>
      <c r="L32" s="95"/>
      <c r="M32" s="95"/>
      <c r="N32" s="95"/>
      <c r="O32" s="95"/>
      <c r="P32" s="95"/>
      <c r="Y32" s="4"/>
    </row>
    <row r="33" spans="1:25" ht="16" thickBot="1" x14ac:dyDescent="0.2">
      <c r="A33" s="194"/>
      <c r="B33" s="194"/>
      <c r="C33" s="194"/>
      <c r="D33" s="196"/>
      <c r="E33" s="95"/>
      <c r="F33" s="95"/>
      <c r="G33" s="99"/>
      <c r="H33" s="99"/>
      <c r="I33" s="95"/>
      <c r="J33" s="95"/>
      <c r="K33" s="100"/>
      <c r="L33" s="95"/>
      <c r="M33" s="95"/>
      <c r="N33" s="95"/>
      <c r="O33" s="95"/>
      <c r="P33" s="95"/>
      <c r="Y33" s="4"/>
    </row>
    <row r="34" spans="1:25" x14ac:dyDescent="0.15">
      <c r="A34" s="194"/>
      <c r="B34" s="194"/>
      <c r="C34" s="376" t="s">
        <v>165</v>
      </c>
      <c r="D34" s="378">
        <f>COUNTIFS(Settings!E:E,"&gt;="&amp;C12,Settings!E:E,"&lt;="&amp;C15)</f>
        <v>1</v>
      </c>
      <c r="E34" s="95"/>
      <c r="F34" s="95"/>
      <c r="G34" s="99"/>
      <c r="H34" s="99"/>
      <c r="I34" s="95"/>
      <c r="J34" s="95"/>
      <c r="K34" s="100"/>
      <c r="L34" s="95"/>
      <c r="M34" s="95"/>
      <c r="N34" s="95"/>
      <c r="O34" s="95"/>
      <c r="P34" s="95"/>
      <c r="Y34" s="4"/>
    </row>
    <row r="35" spans="1:25" ht="17" customHeight="1" x14ac:dyDescent="0.15">
      <c r="A35" s="194"/>
      <c r="B35" s="194"/>
      <c r="C35" s="377"/>
      <c r="D35" s="379"/>
      <c r="E35" s="95"/>
      <c r="F35" s="95"/>
      <c r="G35" s="99"/>
      <c r="H35" s="99"/>
      <c r="I35" s="95"/>
      <c r="J35" s="95"/>
      <c r="K35" s="100"/>
      <c r="L35" s="95"/>
      <c r="M35" s="95"/>
      <c r="N35" s="95"/>
      <c r="O35" s="95"/>
      <c r="P35" s="95"/>
      <c r="Y35" s="4"/>
    </row>
    <row r="36" spans="1:25" x14ac:dyDescent="0.15">
      <c r="A36" s="194"/>
      <c r="B36" s="194"/>
      <c r="C36" s="364" t="s">
        <v>170</v>
      </c>
      <c r="D36" s="365">
        <f>SUM(T_EffortVariation[Amount in days])</f>
        <v>0</v>
      </c>
      <c r="E36" s="95"/>
      <c r="F36" s="95"/>
      <c r="G36" s="99"/>
      <c r="H36" s="99"/>
      <c r="I36" s="95"/>
      <c r="J36" s="95"/>
      <c r="K36" s="100"/>
      <c r="L36" s="95"/>
      <c r="M36" s="95"/>
      <c r="N36" s="95"/>
      <c r="O36" s="95"/>
      <c r="P36" s="95"/>
      <c r="Y36" s="4"/>
    </row>
    <row r="37" spans="1:25" ht="16" thickBot="1" x14ac:dyDescent="0.2">
      <c r="A37" s="194"/>
      <c r="B37" s="194"/>
      <c r="C37" s="366"/>
      <c r="D37" s="367"/>
      <c r="E37" s="95"/>
      <c r="F37" s="95"/>
      <c r="G37" s="99"/>
      <c r="H37" s="99"/>
      <c r="I37" s="95"/>
      <c r="J37" s="95"/>
      <c r="K37" s="100"/>
      <c r="L37" s="95"/>
      <c r="M37" s="95"/>
      <c r="N37" s="95"/>
      <c r="O37" s="95"/>
      <c r="P37" s="95"/>
      <c r="Y37" s="4"/>
    </row>
    <row r="38" spans="1:25" x14ac:dyDescent="0.15">
      <c r="A38" s="194"/>
      <c r="B38" s="194"/>
      <c r="C38" s="194"/>
      <c r="D38" s="194"/>
      <c r="E38" s="95"/>
      <c r="F38" s="95"/>
      <c r="G38" s="99"/>
      <c r="H38" s="99"/>
      <c r="I38" s="95"/>
      <c r="J38" s="95"/>
      <c r="K38" s="100"/>
      <c r="L38" s="95"/>
      <c r="M38" s="95"/>
      <c r="N38" s="95"/>
      <c r="O38" s="95"/>
      <c r="P38" s="95"/>
      <c r="Y38" s="4"/>
    </row>
    <row r="39" spans="1:25" x14ac:dyDescent="0.15">
      <c r="A39" s="194"/>
      <c r="B39" s="194"/>
      <c r="C39" s="194"/>
      <c r="D39" s="194"/>
      <c r="E39" s="95"/>
      <c r="F39" s="95"/>
      <c r="G39" s="99"/>
      <c r="H39" s="99"/>
      <c r="I39" s="95"/>
      <c r="J39" s="95"/>
      <c r="K39" s="100"/>
      <c r="L39" s="95"/>
      <c r="M39" s="95"/>
      <c r="N39" s="95"/>
      <c r="O39" s="95"/>
      <c r="P39" s="95"/>
      <c r="Y39" s="4"/>
    </row>
    <row r="40" spans="1:25" ht="20" x14ac:dyDescent="0.2">
      <c r="A40" s="380" t="s">
        <v>176</v>
      </c>
      <c r="B40" s="381"/>
      <c r="C40" s="381"/>
      <c r="D40" s="382"/>
    </row>
    <row r="41" spans="1:25" x14ac:dyDescent="0.15">
      <c r="A41" s="197" t="s">
        <v>160</v>
      </c>
      <c r="B41" s="197" t="s">
        <v>161</v>
      </c>
      <c r="C41" s="197" t="s">
        <v>22</v>
      </c>
      <c r="D41" s="197" t="s">
        <v>162</v>
      </c>
    </row>
    <row r="42" spans="1:25" x14ac:dyDescent="0.15">
      <c r="A42" s="317"/>
      <c r="B42" s="277" t="s">
        <v>164</v>
      </c>
      <c r="C42" s="321" t="s">
        <v>140</v>
      </c>
      <c r="D42" s="320" t="s">
        <v>140</v>
      </c>
      <c r="H42" s="211"/>
      <c r="I42" s="211"/>
      <c r="J42" s="211"/>
    </row>
    <row r="43" spans="1:25" x14ac:dyDescent="0.15">
      <c r="H43" s="199"/>
      <c r="I43" s="216"/>
    </row>
    <row r="44" spans="1:25" x14ac:dyDescent="0.15">
      <c r="H44" s="199"/>
      <c r="I44" s="215"/>
    </row>
    <row r="45" spans="1:25" x14ac:dyDescent="0.15">
      <c r="H45" s="199"/>
      <c r="I45" s="215"/>
    </row>
    <row r="46" spans="1:25" ht="20" x14ac:dyDescent="0.15">
      <c r="H46" s="199"/>
      <c r="I46" s="215"/>
      <c r="J46" s="212"/>
    </row>
    <row r="47" spans="1:25" ht="20" x14ac:dyDescent="0.15">
      <c r="H47" s="199"/>
      <c r="I47" s="215"/>
      <c r="J47" s="214"/>
    </row>
    <row r="48" spans="1:25" ht="20" x14ac:dyDescent="0.15">
      <c r="H48" s="199"/>
      <c r="I48" s="215"/>
      <c r="J48" s="214"/>
    </row>
    <row r="49" spans="8:10" ht="20" x14ac:dyDescent="0.15">
      <c r="H49" s="199"/>
      <c r="I49" s="215"/>
      <c r="J49" s="214"/>
    </row>
    <row r="50" spans="8:10" ht="20" x14ac:dyDescent="0.15">
      <c r="H50" s="199"/>
      <c r="I50" s="215"/>
      <c r="J50" s="214"/>
    </row>
    <row r="51" spans="8:10" ht="20" x14ac:dyDescent="0.15">
      <c r="H51" s="199"/>
      <c r="I51" s="215"/>
      <c r="J51" s="214"/>
    </row>
    <row r="52" spans="8:10" ht="20" x14ac:dyDescent="0.15">
      <c r="I52" s="213"/>
      <c r="J52" s="214"/>
    </row>
    <row r="53" spans="8:10" ht="20" x14ac:dyDescent="0.15">
      <c r="I53" s="213"/>
      <c r="J53" s="214"/>
    </row>
    <row r="54" spans="8:10" ht="20" x14ac:dyDescent="0.15">
      <c r="I54" s="213"/>
      <c r="J54" s="214"/>
    </row>
    <row r="55" spans="8:10" ht="20" x14ac:dyDescent="0.15">
      <c r="I55" s="213"/>
      <c r="J55" s="214"/>
    </row>
  </sheetData>
  <sheetProtection selectLockedCells="1" autoFilter="0"/>
  <mergeCells count="18">
    <mergeCell ref="C34:C35"/>
    <mergeCell ref="D34:D35"/>
    <mergeCell ref="C36:C37"/>
    <mergeCell ref="D36:D37"/>
    <mergeCell ref="A40:D40"/>
    <mergeCell ref="A1:A3"/>
    <mergeCell ref="A20:D20"/>
    <mergeCell ref="C24:D24"/>
    <mergeCell ref="C25:C26"/>
    <mergeCell ref="D25:D26"/>
    <mergeCell ref="C11:D11"/>
    <mergeCell ref="C12:D12"/>
    <mergeCell ref="C27:C28"/>
    <mergeCell ref="D27:D28"/>
    <mergeCell ref="C29:C30"/>
    <mergeCell ref="D29:D30"/>
    <mergeCell ref="C31:C32"/>
    <mergeCell ref="D31:D32"/>
  </mergeCells>
  <phoneticPr fontId="23" type="noConversion"/>
  <conditionalFormatting sqref="A22 A9 A12 C12 C9:D9 A42:D42 A18:D19">
    <cfRule type="containsBlanks" dxfId="565" priority="8">
      <formula>LEN(TRIM(A9))=0</formula>
    </cfRule>
  </conditionalFormatting>
  <conditionalFormatting sqref="B22:C22">
    <cfRule type="containsBlanks" dxfId="564" priority="5">
      <formula>LEN(TRIM(B22))=0</formula>
    </cfRule>
  </conditionalFormatting>
  <conditionalFormatting sqref="A15">
    <cfRule type="containsBlanks" dxfId="563" priority="1">
      <formula>LEN(TRIM(A15))=0</formula>
    </cfRule>
  </conditionalFormatting>
  <pageMargins left="0.25" right="0.25" top="0.75" bottom="0.75" header="0.3" footer="0.3"/>
  <pageSetup paperSize="9" scale="71" orientation="portrait" horizontalDpi="0" verticalDpi="0"/>
  <headerFooter>
    <oddFooter>&amp;LBusiness Analysts Pty Ltd_x000D_ABN: 45 110 689 702_x000D_www.busanalysts.com.au_x000D_info@busanalysts.com.au&amp;RPage &amp;P of &amp;N</oddFooter>
  </headerFooter>
  <colBreaks count="1" manualBreakCount="1">
    <brk id="4" max="1048575" man="1"/>
  </colBreaks>
  <drawing r:id="rId1"/>
  <legacy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Settings!$J$2:$J$9</xm:f>
          </x14:formula1>
          <xm:sqref>C9</xm:sqref>
        </x14:dataValidation>
        <x14:dataValidation type="list" allowBlank="1" showInputMessage="1" showErrorMessage="1" xr:uid="{00000000-0002-0000-0100-000001000000}">
          <x14:formula1>
            <xm:f>Settings!$W$2:$W$4</xm:f>
          </x14:formula1>
          <xm:sqref>B42</xm:sqref>
        </x14:dataValidation>
        <x14:dataValidation type="list" allowBlank="1" showInputMessage="1" showErrorMessage="1" xr:uid="{00000000-0002-0000-0100-000002000000}">
          <x14:formula1>
            <xm:f>Settings!$AA$2:$AA$3</xm:f>
          </x14:formula1>
          <xm:sqref>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2"/>
  <sheetViews>
    <sheetView showGridLines="0" workbookViewId="0">
      <selection activeCell="C13" sqref="C13"/>
    </sheetView>
  </sheetViews>
  <sheetFormatPr baseColWidth="10" defaultColWidth="11" defaultRowHeight="16" x14ac:dyDescent="0.2"/>
  <cols>
    <col min="1" max="1" width="33.59765625" style="11" customWidth="1"/>
    <col min="2" max="5" width="14.796875" style="11" customWidth="1"/>
    <col min="6" max="6" width="17.796875" style="11" customWidth="1"/>
    <col min="7" max="7" width="10" style="11" customWidth="1"/>
    <col min="8" max="8" width="20.796875" style="11" bestFit="1" customWidth="1"/>
    <col min="9" max="9" width="39.796875" style="11" customWidth="1"/>
    <col min="10" max="16384" width="11" style="11"/>
  </cols>
  <sheetData>
    <row r="1" spans="1:16" ht="16" customHeight="1" x14ac:dyDescent="0.3">
      <c r="A1" s="368" t="s">
        <v>10</v>
      </c>
      <c r="B1" s="368"/>
      <c r="C1" s="368"/>
      <c r="D1" s="53"/>
      <c r="E1" s="53"/>
      <c r="F1" s="9"/>
      <c r="G1" s="1"/>
      <c r="H1" s="1"/>
      <c r="I1" s="10"/>
      <c r="J1" s="12"/>
      <c r="K1" s="13"/>
      <c r="L1" s="14"/>
      <c r="M1" s="13"/>
    </row>
    <row r="2" spans="1:16" ht="16" customHeight="1" x14ac:dyDescent="0.3">
      <c r="A2" s="368"/>
      <c r="B2" s="368"/>
      <c r="C2" s="368"/>
      <c r="D2" s="53"/>
      <c r="E2" s="53"/>
      <c r="F2" s="9"/>
      <c r="G2" s="1"/>
      <c r="H2" s="1"/>
      <c r="I2" s="10"/>
      <c r="J2" s="12"/>
      <c r="K2" s="13"/>
      <c r="L2" s="15"/>
      <c r="M2" s="13"/>
    </row>
    <row r="3" spans="1:16" ht="17" customHeight="1" x14ac:dyDescent="0.3">
      <c r="A3" s="368"/>
      <c r="B3" s="368"/>
      <c r="C3" s="368"/>
      <c r="D3" s="53"/>
      <c r="E3" s="53"/>
      <c r="F3" s="9"/>
      <c r="G3" s="1"/>
      <c r="H3" s="1"/>
      <c r="I3" s="10"/>
      <c r="J3" s="12"/>
      <c r="K3" s="13"/>
      <c r="L3" s="15"/>
      <c r="M3" s="13"/>
      <c r="N3" s="16"/>
    </row>
    <row r="4" spans="1:16" x14ac:dyDescent="0.2">
      <c r="A4" s="17"/>
      <c r="B4" s="17"/>
      <c r="C4" s="17"/>
      <c r="K4" s="13"/>
      <c r="L4" s="15"/>
      <c r="M4" s="15"/>
      <c r="N4" s="18"/>
      <c r="O4" s="18"/>
      <c r="P4" s="18"/>
    </row>
    <row r="5" spans="1:16" ht="18" customHeight="1" x14ac:dyDescent="0.2">
      <c r="A5" s="20" t="s">
        <v>3</v>
      </c>
      <c r="B5" s="386" t="s">
        <v>1</v>
      </c>
      <c r="C5" s="386"/>
      <c r="D5" s="386"/>
      <c r="E5" s="386" t="s">
        <v>4</v>
      </c>
      <c r="F5" s="386"/>
      <c r="G5" s="386"/>
      <c r="H5" s="235"/>
      <c r="I5" s="21"/>
      <c r="J5" s="19"/>
      <c r="K5" s="13"/>
      <c r="L5" s="15"/>
      <c r="M5" s="15"/>
      <c r="N5" s="18"/>
      <c r="O5" s="18"/>
      <c r="P5" s="18"/>
    </row>
    <row r="6" spans="1:16" ht="30" customHeight="1" x14ac:dyDescent="0.2">
      <c r="A6" s="71">
        <f ca="1">TODAY()</f>
        <v>44134</v>
      </c>
      <c r="B6" s="387" t="str">
        <f>'1 Controls'!$A$9</f>
        <v>Higher Education / University</v>
      </c>
      <c r="C6" s="388"/>
      <c r="D6" s="389"/>
      <c r="E6" s="390" t="s">
        <v>310</v>
      </c>
      <c r="F6" s="391"/>
      <c r="G6" s="392"/>
      <c r="H6" s="72"/>
      <c r="I6" s="72"/>
      <c r="K6" s="13"/>
      <c r="L6" s="15"/>
      <c r="M6" s="15"/>
      <c r="N6" s="18"/>
      <c r="O6" s="18"/>
      <c r="P6" s="18"/>
    </row>
    <row r="7" spans="1:16" ht="17" thickBot="1" x14ac:dyDescent="0.25">
      <c r="B7" s="70"/>
      <c r="C7" s="70"/>
      <c r="D7" s="68"/>
      <c r="E7" s="68"/>
      <c r="F7" s="69"/>
      <c r="G7" s="68"/>
      <c r="H7" s="68"/>
      <c r="I7" s="68"/>
      <c r="J7" s="12"/>
      <c r="K7" s="13"/>
      <c r="L7" s="15"/>
      <c r="M7" s="15"/>
      <c r="N7" s="18"/>
      <c r="O7" s="18"/>
      <c r="P7" s="18"/>
    </row>
    <row r="8" spans="1:16" ht="30" customHeight="1" thickBot="1" x14ac:dyDescent="0.25">
      <c r="A8" s="67"/>
      <c r="B8" s="383" t="s">
        <v>107</v>
      </c>
      <c r="C8" s="384"/>
      <c r="D8" s="385"/>
      <c r="E8" s="383" t="s">
        <v>21</v>
      </c>
      <c r="F8" s="384"/>
      <c r="G8" s="385"/>
      <c r="H8" s="242"/>
      <c r="I8" s="114"/>
      <c r="J8" s="31"/>
      <c r="K8" s="15"/>
      <c r="L8" s="15"/>
      <c r="M8" s="15"/>
      <c r="N8" s="18"/>
      <c r="O8" s="18"/>
      <c r="P8" s="18"/>
    </row>
    <row r="9" spans="1:16" ht="65" thickBot="1" x14ac:dyDescent="0.25">
      <c r="A9" s="76" t="s">
        <v>12</v>
      </c>
      <c r="B9" s="77" t="s">
        <v>198</v>
      </c>
      <c r="C9" s="78" t="s">
        <v>199</v>
      </c>
      <c r="D9" s="79" t="s">
        <v>13</v>
      </c>
      <c r="E9" s="80" t="s">
        <v>105</v>
      </c>
      <c r="F9" s="81" t="s">
        <v>14</v>
      </c>
      <c r="G9" s="79" t="s">
        <v>106</v>
      </c>
      <c r="H9" s="78" t="s">
        <v>186</v>
      </c>
      <c r="I9" s="82" t="s">
        <v>87</v>
      </c>
      <c r="K9" s="15"/>
      <c r="L9" s="15"/>
      <c r="M9" s="15"/>
      <c r="N9" s="18"/>
      <c r="O9" s="18"/>
      <c r="P9" s="18"/>
    </row>
    <row r="10" spans="1:16" ht="64" x14ac:dyDescent="0.2">
      <c r="A10" s="356" t="s">
        <v>319</v>
      </c>
      <c r="B10" s="357">
        <v>43970</v>
      </c>
      <c r="C10" s="357" t="s">
        <v>377</v>
      </c>
      <c r="D10" s="357">
        <v>43971</v>
      </c>
      <c r="E10" s="356" t="s">
        <v>174</v>
      </c>
      <c r="F10" s="356" t="s">
        <v>311</v>
      </c>
      <c r="G10" s="356">
        <v>1</v>
      </c>
      <c r="H10" s="356" t="s">
        <v>310</v>
      </c>
      <c r="I10" s="356" t="s">
        <v>367</v>
      </c>
      <c r="K10" s="15"/>
      <c r="L10" s="15"/>
      <c r="M10" s="15"/>
      <c r="N10" s="18"/>
      <c r="O10" s="18"/>
      <c r="P10" s="18"/>
    </row>
    <row r="11" spans="1:16" ht="64" x14ac:dyDescent="0.2">
      <c r="A11" s="356" t="s">
        <v>320</v>
      </c>
      <c r="B11" s="357">
        <v>43970</v>
      </c>
      <c r="C11" s="357">
        <v>43971</v>
      </c>
      <c r="D11" s="357">
        <v>43971</v>
      </c>
      <c r="E11" s="356" t="s">
        <v>174</v>
      </c>
      <c r="F11" s="356" t="s">
        <v>311</v>
      </c>
      <c r="G11" s="356">
        <v>1</v>
      </c>
      <c r="H11" s="356" t="s">
        <v>310</v>
      </c>
      <c r="I11" s="356" t="s">
        <v>369</v>
      </c>
      <c r="K11" s="15"/>
      <c r="L11" s="15"/>
      <c r="M11" s="15"/>
      <c r="N11" s="18"/>
      <c r="O11" s="18"/>
      <c r="P11" s="18"/>
    </row>
    <row r="12" spans="1:16" ht="64" x14ac:dyDescent="0.2">
      <c r="A12" s="356" t="s">
        <v>365</v>
      </c>
      <c r="B12" s="356" t="s">
        <v>377</v>
      </c>
      <c r="C12" s="357">
        <v>44027</v>
      </c>
      <c r="D12" s="357">
        <v>44029</v>
      </c>
      <c r="E12" s="356" t="s">
        <v>174</v>
      </c>
      <c r="F12" s="356" t="s">
        <v>311</v>
      </c>
      <c r="G12" s="356">
        <v>1</v>
      </c>
      <c r="H12" s="356" t="s">
        <v>310</v>
      </c>
      <c r="I12" s="356"/>
      <c r="K12" s="15"/>
      <c r="L12" s="15"/>
      <c r="M12" s="15"/>
      <c r="N12" s="18"/>
      <c r="O12" s="18"/>
      <c r="P12" s="18"/>
    </row>
    <row r="13" spans="1:16" ht="64" x14ac:dyDescent="0.2">
      <c r="A13" s="356" t="s">
        <v>359</v>
      </c>
      <c r="B13" s="357">
        <v>44025</v>
      </c>
      <c r="C13" s="357">
        <v>44027</v>
      </c>
      <c r="D13" s="357">
        <v>44029</v>
      </c>
      <c r="E13" s="356" t="s">
        <v>174</v>
      </c>
      <c r="F13" s="356" t="s">
        <v>311</v>
      </c>
      <c r="G13" s="356">
        <v>1</v>
      </c>
      <c r="H13" s="356" t="s">
        <v>310</v>
      </c>
      <c r="I13" s="356" t="s">
        <v>140</v>
      </c>
      <c r="L13" s="15"/>
      <c r="M13" s="15"/>
      <c r="N13" s="18"/>
      <c r="O13" s="18"/>
      <c r="P13" s="18"/>
    </row>
    <row r="14" spans="1:16" x14ac:dyDescent="0.2">
      <c r="A14" s="103"/>
      <c r="B14" s="103"/>
      <c r="C14" s="103"/>
      <c r="D14" s="104"/>
      <c r="E14" s="105"/>
      <c r="F14" s="106"/>
      <c r="G14" s="103"/>
      <c r="H14" s="103"/>
      <c r="I14" s="107"/>
    </row>
    <row r="15" spans="1:16" x14ac:dyDescent="0.2">
      <c r="A15" s="103"/>
      <c r="B15" s="103"/>
      <c r="C15" s="103"/>
      <c r="D15" s="104"/>
      <c r="E15" s="105"/>
      <c r="F15" s="106"/>
      <c r="G15" s="103"/>
      <c r="H15" s="103"/>
      <c r="I15" s="107"/>
    </row>
    <row r="16" spans="1:16" x14ac:dyDescent="0.2">
      <c r="A16" s="102"/>
      <c r="B16" s="102"/>
      <c r="C16" s="102"/>
      <c r="D16" s="102"/>
      <c r="E16" s="102"/>
      <c r="F16" s="102"/>
      <c r="G16" s="102"/>
      <c r="H16" s="102"/>
      <c r="I16" s="102"/>
    </row>
    <row r="17" spans="1:9" x14ac:dyDescent="0.2">
      <c r="A17" s="31"/>
      <c r="B17" s="31"/>
      <c r="C17" s="31"/>
      <c r="D17" s="31"/>
      <c r="E17" s="31"/>
      <c r="F17" s="31"/>
      <c r="G17" s="31"/>
      <c r="H17" s="31"/>
      <c r="I17" s="31"/>
    </row>
    <row r="18" spans="1:9" x14ac:dyDescent="0.2">
      <c r="A18" s="31"/>
      <c r="B18" s="31"/>
      <c r="C18" s="31"/>
      <c r="D18" s="31"/>
      <c r="E18" s="31"/>
      <c r="F18" s="31"/>
      <c r="G18" s="31"/>
      <c r="H18" s="31"/>
      <c r="I18" s="31"/>
    </row>
    <row r="19" spans="1:9" x14ac:dyDescent="0.2">
      <c r="A19" s="31"/>
      <c r="B19" s="31"/>
      <c r="C19" s="31"/>
      <c r="D19" s="31"/>
      <c r="E19" s="31"/>
      <c r="F19" s="31"/>
      <c r="G19" s="31"/>
      <c r="H19" s="31"/>
      <c r="I19" s="31"/>
    </row>
    <row r="20" spans="1:9" x14ac:dyDescent="0.2">
      <c r="A20" s="31"/>
      <c r="B20" s="31"/>
      <c r="C20" s="31"/>
      <c r="D20" s="31"/>
      <c r="E20" s="31"/>
      <c r="F20" s="31"/>
      <c r="G20" s="31"/>
      <c r="H20" s="31"/>
      <c r="I20" s="31"/>
    </row>
    <row r="21" spans="1:9" x14ac:dyDescent="0.2">
      <c r="A21" s="31"/>
      <c r="B21" s="31"/>
      <c r="C21" s="31"/>
      <c r="D21" s="31"/>
      <c r="E21" s="31"/>
      <c r="F21" s="31"/>
      <c r="G21" s="31"/>
      <c r="H21" s="31"/>
      <c r="I21" s="31"/>
    </row>
    <row r="22" spans="1:9" x14ac:dyDescent="0.2">
      <c r="A22" s="31"/>
      <c r="B22" s="31"/>
      <c r="C22" s="31"/>
      <c r="D22" s="31"/>
      <c r="E22" s="31"/>
      <c r="F22" s="31"/>
      <c r="G22" s="31"/>
      <c r="H22" s="31"/>
      <c r="I22" s="31"/>
    </row>
  </sheetData>
  <sheetProtection selectLockedCells="1" autoFilter="0"/>
  <mergeCells count="7">
    <mergeCell ref="B8:D8"/>
    <mergeCell ref="E8:G8"/>
    <mergeCell ref="A1:C3"/>
    <mergeCell ref="B5:D5"/>
    <mergeCell ref="E5:G5"/>
    <mergeCell ref="B6:D6"/>
    <mergeCell ref="E6:G6"/>
  </mergeCells>
  <phoneticPr fontId="23" type="noConversion"/>
  <conditionalFormatting sqref="A10:I13">
    <cfRule type="expression" dxfId="544" priority="31">
      <formula>AND($D10&lt;TODAY(),NOT($G10=100%))</formula>
    </cfRule>
  </conditionalFormatting>
  <conditionalFormatting sqref="E6:G6 A10:I13">
    <cfRule type="containsBlanks" dxfId="543" priority="30">
      <formula>LEN(TRIM(A6))=0</formula>
    </cfRule>
  </conditionalFormatting>
  <dataValidations count="2">
    <dataValidation type="list" allowBlank="1" showInputMessage="1" showErrorMessage="1" sqref="E6:G6 H10:H13" xr:uid="{00000000-0002-0000-0200-000000000000}">
      <formula1>NRConsultantInitials</formula1>
    </dataValidation>
    <dataValidation type="list" allowBlank="1" showInputMessage="1" showErrorMessage="1" sqref="F10:F13" xr:uid="{00000000-0002-0000-0200-000001000000}">
      <formula1>NRProjectList</formula1>
    </dataValidation>
  </dataValidations>
  <printOptions headings="1" gridLines="1"/>
  <pageMargins left="0.25" right="0.25" top="0.75" bottom="0.75" header="0.3" footer="0.3"/>
  <pageSetup paperSize="9" scale="94" orientation="landscape" horizontalDpi="0" verticalDpi="0"/>
  <headerFooter>
    <oddFooter>&amp;LBusiness Analysts Pty Ltd_x000D_ABN: 45 110 689 702_x000D_www.busanalysts.com.au_x000D_info@busanalysts.com.au&amp;RPage &amp;P of &amp;N</oddFooter>
  </headerFooter>
  <colBreaks count="1" manualBreakCount="1">
    <brk id="9" max="1048575" man="1"/>
  </colBreaks>
  <drawing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017" id="{593485A4-660A-AA4E-AE39-9371F0B6B6B8}">
            <x14:iconSet iconSet="3Arrows" custom="1">
              <x14:cfvo type="percent">
                <xm:f>0</xm:f>
              </x14:cfvo>
              <x14:cfvo type="num">
                <xm:f>0.3</xm:f>
              </x14:cfvo>
              <x14:cfvo type="num">
                <xm:f>1</xm:f>
              </x14:cfvo>
              <x14:cfIcon iconSet="3TrafficLights1" iconId="0"/>
              <x14:cfIcon iconSet="3TrafficLights1" iconId="1"/>
              <x14:cfIcon iconSet="3Symbols2" iconId="2"/>
            </x14:iconSet>
          </x14:cfRule>
          <xm:sqref>G10:H13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Settings!$Y$2:$Y$3</xm:f>
          </x14:formula1>
          <xm:sqref>E10:E13</xm:sqref>
        </x14:dataValidation>
        <x14:dataValidation type="list" allowBlank="1" showInputMessage="1" showErrorMessage="1" xr:uid="{00000000-0002-0000-0200-000003000000}">
          <x14:formula1>
            <xm:f>Settings!$N$2:$N$12</xm:f>
          </x14:formula1>
          <xm:sqref>G10:G13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133"/>
  <sheetViews>
    <sheetView showGridLines="0" topLeftCell="H1" workbookViewId="0">
      <selection activeCell="D64" sqref="D64"/>
    </sheetView>
  </sheetViews>
  <sheetFormatPr baseColWidth="10" defaultColWidth="11" defaultRowHeight="16" x14ac:dyDescent="0.2"/>
  <cols>
    <col min="1" max="1" width="12.3984375" style="17" customWidth="1"/>
    <col min="2" max="2" width="13.19921875" style="17" customWidth="1"/>
    <col min="3" max="3" width="12.59765625" style="22" customWidth="1"/>
    <col min="4" max="4" width="56.59765625" style="11" customWidth="1"/>
    <col min="5" max="5" width="17.796875" style="10" customWidth="1"/>
    <col min="6" max="6" width="38.796875" style="11" customWidth="1"/>
    <col min="7" max="7" width="11.796875" style="11" customWidth="1"/>
    <col min="8" max="8" width="24" style="11" customWidth="1"/>
    <col min="9" max="9" width="50.59765625" style="11" customWidth="1"/>
    <col min="10" max="10" width="35" style="11" customWidth="1"/>
    <col min="11" max="11" width="13" style="11" hidden="1" customWidth="1"/>
    <col min="12" max="12" width="34.19921875" style="31" hidden="1" customWidth="1"/>
    <col min="13" max="16384" width="11" style="31"/>
  </cols>
  <sheetData>
    <row r="1" spans="1:12" ht="16" customHeight="1" x14ac:dyDescent="0.2">
      <c r="A1" s="368" t="s">
        <v>15</v>
      </c>
      <c r="B1" s="368"/>
      <c r="C1" s="368"/>
      <c r="D1" s="368"/>
      <c r="E1" s="1"/>
    </row>
    <row r="2" spans="1:12" ht="16" customHeight="1" x14ac:dyDescent="0.2">
      <c r="A2" s="368"/>
      <c r="B2" s="368"/>
      <c r="C2" s="368"/>
      <c r="D2" s="368"/>
      <c r="E2" s="1"/>
    </row>
    <row r="3" spans="1:12" ht="16" customHeight="1" x14ac:dyDescent="0.2">
      <c r="A3" s="368"/>
      <c r="B3" s="368"/>
      <c r="C3" s="368"/>
      <c r="D3" s="368"/>
      <c r="E3" s="1"/>
    </row>
    <row r="4" spans="1:12" ht="16" customHeight="1" x14ac:dyDescent="0.2">
      <c r="A4" s="23"/>
      <c r="B4" s="23"/>
      <c r="C4" s="23"/>
    </row>
    <row r="5" spans="1:12" ht="18" x14ac:dyDescent="0.2">
      <c r="A5" s="398" t="s">
        <v>3</v>
      </c>
      <c r="B5" s="398"/>
      <c r="D5" s="30" t="s">
        <v>1</v>
      </c>
      <c r="E5" s="395" t="s">
        <v>4</v>
      </c>
      <c r="F5" s="395"/>
      <c r="G5" s="179"/>
      <c r="H5" s="64"/>
    </row>
    <row r="6" spans="1:12" ht="40" customHeight="1" x14ac:dyDescent="0.2">
      <c r="A6" s="393">
        <f ca="1">TODAY()</f>
        <v>44134</v>
      </c>
      <c r="B6" s="394"/>
      <c r="D6" s="75" t="str">
        <f>'1 Controls'!$A$9</f>
        <v>Higher Education / University</v>
      </c>
      <c r="E6" s="396" t="s">
        <v>310</v>
      </c>
      <c r="F6" s="397"/>
      <c r="G6" s="180"/>
      <c r="H6" s="68"/>
      <c r="I6" s="21"/>
      <c r="J6" s="21"/>
    </row>
    <row r="7" spans="1:12" x14ac:dyDescent="0.2">
      <c r="A7"/>
      <c r="B7"/>
      <c r="C7"/>
      <c r="D7"/>
      <c r="E7"/>
      <c r="F7"/>
      <c r="G7"/>
      <c r="H7"/>
      <c r="I7"/>
      <c r="J7"/>
    </row>
    <row r="8" spans="1:12" ht="35" customHeight="1" x14ac:dyDescent="0.2">
      <c r="A8" s="66" t="s">
        <v>108</v>
      </c>
      <c r="B8" s="66" t="s">
        <v>17</v>
      </c>
      <c r="C8" s="66" t="s">
        <v>18</v>
      </c>
      <c r="D8" s="66" t="s">
        <v>19</v>
      </c>
      <c r="E8" s="83" t="s">
        <v>21</v>
      </c>
      <c r="F8" s="66" t="s">
        <v>14</v>
      </c>
      <c r="G8" s="66" t="s">
        <v>151</v>
      </c>
      <c r="H8" s="65" t="s">
        <v>20</v>
      </c>
      <c r="I8" s="66" t="s">
        <v>11</v>
      </c>
      <c r="J8" s="66" t="s">
        <v>154</v>
      </c>
      <c r="K8" s="66" t="s">
        <v>88</v>
      </c>
      <c r="L8" s="203" t="s">
        <v>180</v>
      </c>
    </row>
    <row r="9" spans="1:12" ht="30" hidden="1" x14ac:dyDescent="0.2">
      <c r="A9" s="159">
        <f>ROUNDUP(((T_Activities[[#This Row],[Dates]]-'1 Controls'!$I$12)/7),0)</f>
        <v>-28</v>
      </c>
      <c r="B9" s="160">
        <v>43773</v>
      </c>
      <c r="C9" s="161">
        <f>IF(T_Activities[[#This Row],[Is Holiday]]=TRUE,"Holiday",T_Activities[[#This Row],[Dates]])</f>
        <v>43773</v>
      </c>
      <c r="D9" s="74" t="s">
        <v>242</v>
      </c>
      <c r="E9" s="162" t="s">
        <v>32</v>
      </c>
      <c r="F9" s="73" t="s">
        <v>239</v>
      </c>
      <c r="G9" s="181" t="s">
        <v>240</v>
      </c>
      <c r="H9" s="73" t="s">
        <v>243</v>
      </c>
      <c r="I9" s="73" t="s">
        <v>244</v>
      </c>
      <c r="J9" s="193"/>
      <c r="K9" s="158" t="b">
        <f>IF(_xlfn.IFNA(VLOOKUP(B9,Holidays[],3,FALSE),0)=0,FALSE,VLOOKUP(B9,Holidays[],4,FALSE))</f>
        <v>0</v>
      </c>
      <c r="L9" s="158" t="e">
        <f>VLOOKUP(T_Activities[[#This Row],[Project]],T_ProjectList[],2)</f>
        <v>#N/A</v>
      </c>
    </row>
    <row r="10" spans="1:12" hidden="1" x14ac:dyDescent="0.2">
      <c r="A10" s="159">
        <f>ROUNDUP(((T_Activities[[#This Row],[Dates]]-'1 Controls'!$I$12)/7),0)</f>
        <v>-28</v>
      </c>
      <c r="B10" s="160">
        <v>43773</v>
      </c>
      <c r="C10" s="161">
        <f>IF(T_Activities[[#This Row],[Is Holiday]]=TRUE,"Holiday",T_Activities[[#This Row],[Dates]])</f>
        <v>43773</v>
      </c>
      <c r="D10" s="74" t="s">
        <v>245</v>
      </c>
      <c r="E10" s="162" t="s">
        <v>32</v>
      </c>
      <c r="F10" s="73" t="s">
        <v>239</v>
      </c>
      <c r="G10" s="181" t="s">
        <v>240</v>
      </c>
      <c r="H10" s="73" t="s">
        <v>243</v>
      </c>
      <c r="I10" s="73" t="s">
        <v>246</v>
      </c>
      <c r="J10" s="193"/>
      <c r="K10" s="195" t="b">
        <f>IF(_xlfn.IFNA(VLOOKUP(B10,Holidays[],3,FALSE),0)=0,FALSE,VLOOKUP(B10,Holidays[],4,FALSE))</f>
        <v>0</v>
      </c>
      <c r="L10" s="158" t="e">
        <f>VLOOKUP(T_Activities[[#This Row],[Project]],T_ProjectList[],2)</f>
        <v>#N/A</v>
      </c>
    </row>
    <row r="11" spans="1:12" ht="30" hidden="1" x14ac:dyDescent="0.2">
      <c r="A11" s="159">
        <f>ROUNDUP(((T_Activities[[#This Row],[Dates]]-'1 Controls'!$I$12)/7),0)</f>
        <v>-28</v>
      </c>
      <c r="B11" s="160">
        <v>43773</v>
      </c>
      <c r="C11" s="161">
        <f>IF(T_Activities[[#This Row],[Is Holiday]]=TRUE,"Holiday",T_Activities[[#This Row],[Dates]])</f>
        <v>43773</v>
      </c>
      <c r="D11" s="74" t="s">
        <v>247</v>
      </c>
      <c r="E11" s="162" t="s">
        <v>32</v>
      </c>
      <c r="F11" s="73" t="s">
        <v>239</v>
      </c>
      <c r="G11" s="181" t="s">
        <v>240</v>
      </c>
      <c r="H11" s="73" t="s">
        <v>243</v>
      </c>
      <c r="I11" s="73" t="s">
        <v>248</v>
      </c>
      <c r="J11" s="193"/>
      <c r="K11" s="195" t="b">
        <f>IF(_xlfn.IFNA(VLOOKUP(B11,Holidays[],3,FALSE),0)=0,FALSE,VLOOKUP(B11,Holidays[],4,FALSE))</f>
        <v>0</v>
      </c>
      <c r="L11" s="158" t="e">
        <f>VLOOKUP(T_Activities[[#This Row],[Project]],T_ProjectList[],2)</f>
        <v>#N/A</v>
      </c>
    </row>
    <row r="12" spans="1:12" ht="30" hidden="1" x14ac:dyDescent="0.2">
      <c r="A12" s="159">
        <f>ROUNDUP(((T_Activities[[#This Row],[Dates]]-'1 Controls'!$I$12)/7),0)</f>
        <v>-28</v>
      </c>
      <c r="B12" s="160">
        <v>43773</v>
      </c>
      <c r="C12" s="161">
        <f>IF(T_Activities[[#This Row],[Is Holiday]]=TRUE,"Holiday",T_Activities[[#This Row],[Dates]])</f>
        <v>43773</v>
      </c>
      <c r="D12" s="74" t="s">
        <v>249</v>
      </c>
      <c r="E12" s="162" t="s">
        <v>32</v>
      </c>
      <c r="F12" s="73" t="s">
        <v>239</v>
      </c>
      <c r="G12" s="181" t="s">
        <v>240</v>
      </c>
      <c r="H12" s="73" t="s">
        <v>243</v>
      </c>
      <c r="I12" s="73" t="s">
        <v>250</v>
      </c>
      <c r="J12" s="193"/>
      <c r="K12" s="195" t="b">
        <f>IF(_xlfn.IFNA(VLOOKUP(B12,Holidays[],3,FALSE),0)=0,FALSE,VLOOKUP(B12,Holidays[],4,FALSE))</f>
        <v>0</v>
      </c>
      <c r="L12" s="158" t="e">
        <f>VLOOKUP(T_Activities[[#This Row],[Project]],T_ProjectList[],2)</f>
        <v>#N/A</v>
      </c>
    </row>
    <row r="13" spans="1:12" ht="30" hidden="1" x14ac:dyDescent="0.2">
      <c r="A13" s="159">
        <f>ROUNDUP(((T_Activities[[#This Row],[Dates]]-'1 Controls'!$I$12)/7),0)</f>
        <v>-28</v>
      </c>
      <c r="B13" s="160">
        <v>43777</v>
      </c>
      <c r="C13" s="161">
        <f>IF(T_Activities[[#This Row],[Is Holiday]]=TRUE,"Holiday",T_Activities[[#This Row],[Dates]])</f>
        <v>43777</v>
      </c>
      <c r="D13" s="74" t="s">
        <v>253</v>
      </c>
      <c r="E13" s="162" t="s">
        <v>32</v>
      </c>
      <c r="F13" s="73" t="s">
        <v>239</v>
      </c>
      <c r="G13" s="181" t="s">
        <v>240</v>
      </c>
      <c r="H13" s="73" t="s">
        <v>243</v>
      </c>
      <c r="I13" s="73" t="s">
        <v>252</v>
      </c>
      <c r="J13" s="193"/>
      <c r="K13" s="195" t="b">
        <f>IF(_xlfn.IFNA(VLOOKUP(B13,Holidays[],3,FALSE),0)=0,FALSE,VLOOKUP(B13,Holidays[],4,FALSE))</f>
        <v>0</v>
      </c>
      <c r="L13" s="158" t="e">
        <f>VLOOKUP(T_Activities[[#This Row],[Project]],T_ProjectList[],2)</f>
        <v>#N/A</v>
      </c>
    </row>
    <row r="14" spans="1:12" hidden="1" x14ac:dyDescent="0.2">
      <c r="A14" s="159">
        <f>ROUNDUP(((T_Activities[[#This Row],[Dates]]-'1 Controls'!$I$12)/7),0)</f>
        <v>-28</v>
      </c>
      <c r="B14" s="160">
        <v>43774</v>
      </c>
      <c r="C14" s="161">
        <f>IF(T_Activities[[#This Row],[Is Holiday]]=TRUE,"Holiday",T_Activities[[#This Row],[Dates]])</f>
        <v>43774</v>
      </c>
      <c r="D14" s="74" t="s">
        <v>254</v>
      </c>
      <c r="E14" s="162" t="s">
        <v>32</v>
      </c>
      <c r="F14" s="73" t="s">
        <v>239</v>
      </c>
      <c r="G14" s="181" t="s">
        <v>240</v>
      </c>
      <c r="H14" s="73" t="s">
        <v>243</v>
      </c>
      <c r="I14" s="73"/>
      <c r="J14" s="193"/>
      <c r="K14" s="195" t="b">
        <f>IF(_xlfn.IFNA(VLOOKUP(B14,Holidays[],3,FALSE),0)=0,FALSE,VLOOKUP(B14,Holidays[],4,FALSE))</f>
        <v>0</v>
      </c>
      <c r="L14" s="158" t="e">
        <f>VLOOKUP(T_Activities[[#This Row],[Project]],T_ProjectList[],2)</f>
        <v>#N/A</v>
      </c>
    </row>
    <row r="15" spans="1:12" hidden="1" x14ac:dyDescent="0.2">
      <c r="A15" s="159">
        <f>ROUNDUP(((T_Activities[[#This Row],[Dates]]-'1 Controls'!$I$12)/7),0)</f>
        <v>-28</v>
      </c>
      <c r="B15" s="160">
        <v>43774</v>
      </c>
      <c r="C15" s="161">
        <f>IF(T_Activities[[#This Row],[Is Holiday]]=TRUE,"Holiday",T_Activities[[#This Row],[Dates]])</f>
        <v>43774</v>
      </c>
      <c r="D15" s="74" t="s">
        <v>255</v>
      </c>
      <c r="E15" s="162" t="s">
        <v>32</v>
      </c>
      <c r="F15" s="73" t="s">
        <v>239</v>
      </c>
      <c r="G15" s="181" t="s">
        <v>240</v>
      </c>
      <c r="H15" s="73" t="s">
        <v>243</v>
      </c>
      <c r="I15" s="73"/>
      <c r="J15" s="193"/>
      <c r="K15" s="195" t="b">
        <f>IF(_xlfn.IFNA(VLOOKUP(B15,Holidays[],3,FALSE),0)=0,FALSE,VLOOKUP(B15,Holidays[],4,FALSE))</f>
        <v>0</v>
      </c>
      <c r="L15" s="158" t="e">
        <f>VLOOKUP(T_Activities[[#This Row],[Project]],T_ProjectList[],2)</f>
        <v>#N/A</v>
      </c>
    </row>
    <row r="16" spans="1:12" hidden="1" x14ac:dyDescent="0.2">
      <c r="A16" s="159">
        <f>ROUNDUP(((T_Activities[[#This Row],[Dates]]-'1 Controls'!$I$12)/7),0)</f>
        <v>-28</v>
      </c>
      <c r="B16" s="160">
        <v>43774</v>
      </c>
      <c r="C16" s="161">
        <f>IF(T_Activities[[#This Row],[Is Holiday]]=TRUE,"Holiday",T_Activities[[#This Row],[Dates]])</f>
        <v>43774</v>
      </c>
      <c r="D16" s="74" t="s">
        <v>256</v>
      </c>
      <c r="E16" s="162" t="s">
        <v>32</v>
      </c>
      <c r="F16" s="73" t="s">
        <v>239</v>
      </c>
      <c r="G16" s="181" t="s">
        <v>240</v>
      </c>
      <c r="H16" s="73" t="s">
        <v>243</v>
      </c>
      <c r="I16" s="73"/>
      <c r="J16" s="193"/>
      <c r="K16" s="195" t="b">
        <f>IF(_xlfn.IFNA(VLOOKUP(B16,Holidays[],3,FALSE),0)=0,FALSE,VLOOKUP(B16,Holidays[],4,FALSE))</f>
        <v>0</v>
      </c>
      <c r="L16" s="158" t="e">
        <f>VLOOKUP(T_Activities[[#This Row],[Project]],T_ProjectList[],2)</f>
        <v>#N/A</v>
      </c>
    </row>
    <row r="17" spans="1:12" ht="30" hidden="1" x14ac:dyDescent="0.2">
      <c r="A17" s="159">
        <f>ROUNDUP(((T_Activities[[#This Row],[Dates]]-'1 Controls'!$I$12)/7),0)</f>
        <v>-28</v>
      </c>
      <c r="B17" s="160">
        <v>43774</v>
      </c>
      <c r="C17" s="161">
        <f>IF(T_Activities[[#This Row],[Is Holiday]]=TRUE,"Holiday",T_Activities[[#This Row],[Dates]])</f>
        <v>43774</v>
      </c>
      <c r="D17" s="74" t="s">
        <v>257</v>
      </c>
      <c r="E17" s="162" t="s">
        <v>32</v>
      </c>
      <c r="F17" s="73" t="s">
        <v>239</v>
      </c>
      <c r="G17" s="181" t="s">
        <v>240</v>
      </c>
      <c r="H17" s="73" t="s">
        <v>243</v>
      </c>
      <c r="I17" s="73"/>
      <c r="J17" s="193"/>
      <c r="K17" s="195" t="b">
        <f>IF(_xlfn.IFNA(VLOOKUP(B17,Holidays[],3,FALSE),0)=0,FALSE,VLOOKUP(B17,Holidays[],4,FALSE))</f>
        <v>0</v>
      </c>
      <c r="L17" s="158" t="e">
        <f>VLOOKUP(T_Activities[[#This Row],[Project]],T_ProjectList[],2)</f>
        <v>#N/A</v>
      </c>
    </row>
    <row r="18" spans="1:12" ht="30" hidden="1" x14ac:dyDescent="0.2">
      <c r="A18" s="159">
        <f>ROUNDUP(((T_Activities[[#This Row],[Dates]]-'1 Controls'!$I$12)/7),0)</f>
        <v>-28</v>
      </c>
      <c r="B18" s="160">
        <v>43775</v>
      </c>
      <c r="C18" s="161">
        <f>IF(T_Activities[[#This Row],[Is Holiday]]=TRUE,"Holiday",T_Activities[[#This Row],[Dates]])</f>
        <v>43775</v>
      </c>
      <c r="D18" s="74" t="s">
        <v>278</v>
      </c>
      <c r="E18" s="162" t="s">
        <v>32</v>
      </c>
      <c r="F18" s="73" t="s">
        <v>239</v>
      </c>
      <c r="G18" s="181" t="s">
        <v>240</v>
      </c>
      <c r="H18" s="73" t="s">
        <v>243</v>
      </c>
      <c r="I18" s="73" t="s">
        <v>266</v>
      </c>
      <c r="J18" s="193"/>
      <c r="K18" s="195" t="b">
        <f>IF(_xlfn.IFNA(VLOOKUP(B18,Holidays[],3,FALSE),0)=0,FALSE,VLOOKUP(B18,Holidays[],4,FALSE))</f>
        <v>0</v>
      </c>
      <c r="L18" s="158" t="e">
        <f>VLOOKUP(T_Activities[[#This Row],[Project]],T_ProjectList[],2)</f>
        <v>#N/A</v>
      </c>
    </row>
    <row r="19" spans="1:12" ht="30" hidden="1" x14ac:dyDescent="0.2">
      <c r="A19" s="159">
        <f>ROUNDUP(((T_Activities[[#This Row],[Dates]]-'1 Controls'!$I$12)/7),0)</f>
        <v>-28</v>
      </c>
      <c r="B19" s="160">
        <v>43775</v>
      </c>
      <c r="C19" s="161">
        <f>IF(T_Activities[[#This Row],[Is Holiday]]=TRUE,"Holiday",T_Activities[[#This Row],[Dates]])</f>
        <v>43775</v>
      </c>
      <c r="D19" s="74" t="s">
        <v>265</v>
      </c>
      <c r="E19" s="162" t="s">
        <v>32</v>
      </c>
      <c r="F19" s="73" t="s">
        <v>239</v>
      </c>
      <c r="G19" s="298" t="s">
        <v>240</v>
      </c>
      <c r="H19" s="299" t="s">
        <v>243</v>
      </c>
      <c r="I19" s="73"/>
      <c r="J19" s="300"/>
      <c r="K19" s="195" t="b">
        <f>IF(_xlfn.IFNA(VLOOKUP(B19,Holidays[],3,FALSE),0)=0,FALSE,VLOOKUP(B19,Holidays[],4,FALSE))</f>
        <v>0</v>
      </c>
      <c r="L19" s="158" t="e">
        <f>VLOOKUP(T_Activities[[#This Row],[Project]],T_ProjectList[],2)</f>
        <v>#N/A</v>
      </c>
    </row>
    <row r="20" spans="1:12" hidden="1" x14ac:dyDescent="0.2">
      <c r="A20" s="159">
        <f>ROUNDUP(((T_Activities[[#This Row],[Dates]]-'1 Controls'!$I$12)/7),0)</f>
        <v>-28</v>
      </c>
      <c r="B20" s="160">
        <v>43775</v>
      </c>
      <c r="C20" s="161">
        <f>IF(T_Activities[[#This Row],[Is Holiday]]=TRUE,"Holiday",T_Activities[[#This Row],[Dates]])</f>
        <v>43775</v>
      </c>
      <c r="D20" s="74" t="s">
        <v>258</v>
      </c>
      <c r="E20" s="162" t="s">
        <v>32</v>
      </c>
      <c r="F20" s="73" t="s">
        <v>259</v>
      </c>
      <c r="G20" s="181" t="s">
        <v>240</v>
      </c>
      <c r="H20" s="73" t="s">
        <v>243</v>
      </c>
      <c r="I20" s="73" t="s">
        <v>260</v>
      </c>
      <c r="J20" s="193"/>
      <c r="K20" s="195" t="b">
        <f>IF(_xlfn.IFNA(VLOOKUP(B20,Holidays[],3,FALSE),0)=0,FALSE,VLOOKUP(B20,Holidays[],4,FALSE))</f>
        <v>0</v>
      </c>
      <c r="L20" s="158" t="e">
        <f>VLOOKUP(T_Activities[[#This Row],[Project]],T_ProjectList[],2)</f>
        <v>#N/A</v>
      </c>
    </row>
    <row r="21" spans="1:12" ht="30" hidden="1" x14ac:dyDescent="0.2">
      <c r="A21" s="159">
        <f>ROUNDUP(((T_Activities[[#This Row],[Dates]]-'1 Controls'!$I$12)/7),0)</f>
        <v>-28</v>
      </c>
      <c r="B21" s="160">
        <v>43776</v>
      </c>
      <c r="C21" s="161">
        <f>IF(T_Activities[[#This Row],[Is Holiday]]=TRUE,"Holiday",T_Activities[[#This Row],[Dates]])</f>
        <v>43776</v>
      </c>
      <c r="D21" s="74" t="s">
        <v>267</v>
      </c>
      <c r="E21" s="162" t="s">
        <v>32</v>
      </c>
      <c r="F21" s="73" t="s">
        <v>239</v>
      </c>
      <c r="G21" s="181" t="s">
        <v>240</v>
      </c>
      <c r="H21" s="73" t="s">
        <v>243</v>
      </c>
      <c r="I21" s="73"/>
      <c r="J21" s="193"/>
      <c r="K21" s="195" t="b">
        <f>IF(_xlfn.IFNA(VLOOKUP(B21,Holidays[],3,FALSE),0)=0,FALSE,VLOOKUP(B21,Holidays[],4,FALSE))</f>
        <v>0</v>
      </c>
      <c r="L21" s="158" t="e">
        <f>VLOOKUP(T_Activities[[#This Row],[Project]],T_ProjectList[],2)</f>
        <v>#N/A</v>
      </c>
    </row>
    <row r="22" spans="1:12" hidden="1" x14ac:dyDescent="0.2">
      <c r="A22" s="159">
        <f>ROUNDUP(((T_Activities[[#This Row],[Dates]]-'1 Controls'!$I$12)/7),0)</f>
        <v>-28</v>
      </c>
      <c r="B22" s="160">
        <v>43776</v>
      </c>
      <c r="C22" s="161">
        <f>IF(T_Activities[[#This Row],[Is Holiday]]=TRUE,"Holiday",T_Activities[[#This Row],[Dates]])</f>
        <v>43776</v>
      </c>
      <c r="D22" s="74" t="s">
        <v>261</v>
      </c>
      <c r="E22" s="162" t="s">
        <v>32</v>
      </c>
      <c r="F22" s="73" t="s">
        <v>239</v>
      </c>
      <c r="G22" s="181" t="s">
        <v>240</v>
      </c>
      <c r="H22" s="73" t="s">
        <v>243</v>
      </c>
      <c r="I22" s="73"/>
      <c r="J22" s="193"/>
      <c r="K22" s="195" t="b">
        <f>IF(_xlfn.IFNA(VLOOKUP(B22,Holidays[],3,FALSE),0)=0,FALSE,VLOOKUP(B22,Holidays[],4,FALSE))</f>
        <v>0</v>
      </c>
      <c r="L22" s="158" t="e">
        <f>VLOOKUP(T_Activities[[#This Row],[Project]],T_ProjectList[],2)</f>
        <v>#N/A</v>
      </c>
    </row>
    <row r="23" spans="1:12" hidden="1" x14ac:dyDescent="0.2">
      <c r="A23" s="159">
        <f>ROUNDUP(((T_Activities[[#This Row],[Dates]]-'1 Controls'!$I$12)/7),0)</f>
        <v>-28</v>
      </c>
      <c r="B23" s="160">
        <v>43776</v>
      </c>
      <c r="C23" s="161">
        <f>IF(T_Activities[[#This Row],[Is Holiday]]=TRUE,"Holiday",T_Activities[[#This Row],[Dates]])</f>
        <v>43776</v>
      </c>
      <c r="D23" s="74" t="s">
        <v>262</v>
      </c>
      <c r="E23" s="162" t="s">
        <v>32</v>
      </c>
      <c r="F23" s="73" t="s">
        <v>239</v>
      </c>
      <c r="G23" s="181" t="s">
        <v>240</v>
      </c>
      <c r="H23" s="73" t="s">
        <v>243</v>
      </c>
      <c r="I23" s="73"/>
      <c r="J23" s="193"/>
      <c r="K23" s="195" t="b">
        <f>IF(_xlfn.IFNA(VLOOKUP(B23,Holidays[],3,FALSE),0)=0,FALSE,VLOOKUP(B23,Holidays[],4,FALSE))</f>
        <v>0</v>
      </c>
      <c r="L23" s="158" t="e">
        <f>VLOOKUP(T_Activities[[#This Row],[Project]],T_ProjectList[],2)</f>
        <v>#N/A</v>
      </c>
    </row>
    <row r="24" spans="1:12" hidden="1" x14ac:dyDescent="0.2">
      <c r="A24" s="159">
        <f>ROUNDUP(((T_Activities[[#This Row],[Dates]]-'1 Controls'!$I$12)/7),0)</f>
        <v>-28</v>
      </c>
      <c r="B24" s="160">
        <v>43777</v>
      </c>
      <c r="C24" s="161">
        <f>IF(T_Activities[[#This Row],[Is Holiday]]=TRUE,"Holiday",T_Activities[[#This Row],[Dates]])</f>
        <v>43777</v>
      </c>
      <c r="D24" s="74" t="s">
        <v>264</v>
      </c>
      <c r="E24" s="162" t="s">
        <v>32</v>
      </c>
      <c r="F24" s="73" t="s">
        <v>239</v>
      </c>
      <c r="G24" s="298" t="s">
        <v>240</v>
      </c>
      <c r="H24" s="299" t="s">
        <v>243</v>
      </c>
      <c r="I24" s="73"/>
      <c r="J24" s="300"/>
      <c r="K24" s="195" t="b">
        <f>IF(_xlfn.IFNA(VLOOKUP(B24,Holidays[],3,FALSE),0)=0,FALSE,VLOOKUP(B24,Holidays[],4,FALSE))</f>
        <v>0</v>
      </c>
      <c r="L24" s="158" t="e">
        <f>VLOOKUP(T_Activities[[#This Row],[Project]],T_ProjectList[],2)</f>
        <v>#N/A</v>
      </c>
    </row>
    <row r="25" spans="1:12" ht="30" hidden="1" x14ac:dyDescent="0.2">
      <c r="A25" s="159">
        <f>ROUNDUP(((T_Activities[[#This Row],[Dates]]-'1 Controls'!$I$12)/7),0)</f>
        <v>-28</v>
      </c>
      <c r="B25" s="160">
        <v>43777</v>
      </c>
      <c r="C25" s="161">
        <f>IF(T_Activities[[#This Row],[Is Holiday]]=TRUE,"Holiday",T_Activities[[#This Row],[Dates]])</f>
        <v>43777</v>
      </c>
      <c r="D25" s="74" t="s">
        <v>263</v>
      </c>
      <c r="E25" s="162" t="s">
        <v>32</v>
      </c>
      <c r="F25" s="73" t="s">
        <v>239</v>
      </c>
      <c r="G25" s="181" t="s">
        <v>240</v>
      </c>
      <c r="H25" s="73" t="s">
        <v>243</v>
      </c>
      <c r="I25" s="73" t="s">
        <v>268</v>
      </c>
      <c r="J25" s="193"/>
      <c r="K25" s="195" t="b">
        <f>IF(_xlfn.IFNA(VLOOKUP(B25,Holidays[],3,FALSE),0)=0,FALSE,VLOOKUP(B25,Holidays[],4,FALSE))</f>
        <v>0</v>
      </c>
      <c r="L25" s="158" t="e">
        <f>VLOOKUP(T_Activities[[#This Row],[Project]],T_ProjectList[],2)</f>
        <v>#N/A</v>
      </c>
    </row>
    <row r="26" spans="1:12" ht="30" hidden="1" x14ac:dyDescent="0.2">
      <c r="A26" s="159">
        <f>ROUNDUP(((T_Activities[[#This Row],[Dates]]-'1 Controls'!$I$12)/7),0)</f>
        <v>-28</v>
      </c>
      <c r="B26" s="160">
        <v>43777</v>
      </c>
      <c r="C26" s="161">
        <f>IF(T_Activities[[#This Row],[Is Holiday]]=TRUE,"Holiday",T_Activities[[#This Row],[Dates]])</f>
        <v>43777</v>
      </c>
      <c r="D26" s="74" t="s">
        <v>279</v>
      </c>
      <c r="E26" s="162" t="s">
        <v>32</v>
      </c>
      <c r="F26" s="73" t="s">
        <v>239</v>
      </c>
      <c r="G26" s="298" t="s">
        <v>240</v>
      </c>
      <c r="H26" s="299" t="s">
        <v>243</v>
      </c>
      <c r="I26" s="73"/>
      <c r="J26" s="300"/>
      <c r="K26" s="195" t="b">
        <f>IF(_xlfn.IFNA(VLOOKUP(B26,Holidays[],3,FALSE),0)=0,FALSE,VLOOKUP(B26,Holidays[],4,FALSE))</f>
        <v>0</v>
      </c>
      <c r="L26" s="158" t="e">
        <f>VLOOKUP(T_Activities[[#This Row],[Project]],T_ProjectList[],2)</f>
        <v>#N/A</v>
      </c>
    </row>
    <row r="27" spans="1:12" ht="30" hidden="1" x14ac:dyDescent="0.2">
      <c r="A27" s="159">
        <f>ROUNDUP(((T_Activities[[#This Row],[Dates]]-'1 Controls'!$I$12)/7),0)</f>
        <v>-27</v>
      </c>
      <c r="B27" s="160">
        <v>43780</v>
      </c>
      <c r="C27" s="161">
        <f>IF(T_Activities[[#This Row],[Is Holiday]]=TRUE,"Holiday",T_Activities[[#This Row],[Dates]])</f>
        <v>43780</v>
      </c>
      <c r="D27" s="74" t="s">
        <v>270</v>
      </c>
      <c r="E27" s="162" t="s">
        <v>32</v>
      </c>
      <c r="F27" s="73" t="s">
        <v>239</v>
      </c>
      <c r="G27" s="298" t="s">
        <v>240</v>
      </c>
      <c r="H27" s="299" t="s">
        <v>243</v>
      </c>
      <c r="I27" s="73" t="s">
        <v>269</v>
      </c>
      <c r="J27" s="300"/>
      <c r="K27" s="195" t="b">
        <f>IF(_xlfn.IFNA(VLOOKUP(B27,Holidays[],3,FALSE),0)=0,FALSE,VLOOKUP(B27,Holidays[],4,FALSE))</f>
        <v>0</v>
      </c>
      <c r="L27" s="158" t="e">
        <f>VLOOKUP(T_Activities[[#This Row],[Project]],T_ProjectList[],2)</f>
        <v>#N/A</v>
      </c>
    </row>
    <row r="28" spans="1:12" hidden="1" x14ac:dyDescent="0.2">
      <c r="A28" s="159">
        <f>ROUNDUP(((T_Activities[[#This Row],[Dates]]-'1 Controls'!$I$12)/7),0)</f>
        <v>-27</v>
      </c>
      <c r="B28" s="160">
        <v>43780</v>
      </c>
      <c r="C28" s="161">
        <f>IF(T_Activities[[#This Row],[Is Holiday]]=TRUE,"Holiday",T_Activities[[#This Row],[Dates]])</f>
        <v>43780</v>
      </c>
      <c r="D28" s="74" t="s">
        <v>271</v>
      </c>
      <c r="E28" s="162" t="s">
        <v>32</v>
      </c>
      <c r="F28" s="73" t="s">
        <v>239</v>
      </c>
      <c r="G28" s="298" t="s">
        <v>240</v>
      </c>
      <c r="H28" s="299" t="s">
        <v>243</v>
      </c>
      <c r="I28" s="73" t="s">
        <v>272</v>
      </c>
      <c r="J28" s="300"/>
      <c r="K28" s="195" t="b">
        <f>IF(_xlfn.IFNA(VLOOKUP(B28,Holidays[],3,FALSE),0)=0,FALSE,VLOOKUP(B28,Holidays[],4,FALSE))</f>
        <v>0</v>
      </c>
      <c r="L28" s="158" t="e">
        <f>VLOOKUP(T_Activities[[#This Row],[Project]],T_ProjectList[],2)</f>
        <v>#N/A</v>
      </c>
    </row>
    <row r="29" spans="1:12" hidden="1" x14ac:dyDescent="0.2">
      <c r="A29" s="159">
        <f>ROUNDUP(((T_Activities[[#This Row],[Dates]]-'1 Controls'!$I$12)/7),0)</f>
        <v>-27</v>
      </c>
      <c r="B29" s="160">
        <v>43781</v>
      </c>
      <c r="C29" s="161">
        <f>IF(T_Activities[[#This Row],[Is Holiday]]=TRUE,"Holiday",T_Activities[[#This Row],[Dates]])</f>
        <v>43781</v>
      </c>
      <c r="D29" s="74" t="s">
        <v>273</v>
      </c>
      <c r="E29" s="162" t="s">
        <v>32</v>
      </c>
      <c r="F29" s="73" t="s">
        <v>239</v>
      </c>
      <c r="G29" s="298" t="s">
        <v>240</v>
      </c>
      <c r="H29" s="299" t="s">
        <v>243</v>
      </c>
      <c r="I29" s="73"/>
      <c r="J29" s="300"/>
      <c r="K29" s="195" t="b">
        <f>IF(_xlfn.IFNA(VLOOKUP(B29,Holidays[],3,FALSE),0)=0,FALSE,VLOOKUP(B29,Holidays[],4,FALSE))</f>
        <v>0</v>
      </c>
      <c r="L29" s="158" t="e">
        <f>VLOOKUP(T_Activities[[#This Row],[Project]],T_ProjectList[],2)</f>
        <v>#N/A</v>
      </c>
    </row>
    <row r="30" spans="1:12" ht="30" hidden="1" x14ac:dyDescent="0.2">
      <c r="A30" s="159">
        <f>ROUNDUP(((T_Activities[[#This Row],[Dates]]-'1 Controls'!$I$12)/7),0)</f>
        <v>-27</v>
      </c>
      <c r="B30" s="160">
        <v>43782</v>
      </c>
      <c r="C30" s="161">
        <f>IF(T_Activities[[#This Row],[Is Holiday]]=TRUE,"Holiday",T_Activities[[#This Row],[Dates]])</f>
        <v>43782</v>
      </c>
      <c r="D30" s="74" t="s">
        <v>284</v>
      </c>
      <c r="E30" s="162" t="s">
        <v>32</v>
      </c>
      <c r="F30" s="73" t="s">
        <v>239</v>
      </c>
      <c r="G30" s="298" t="s">
        <v>240</v>
      </c>
      <c r="H30" s="299" t="s">
        <v>243</v>
      </c>
      <c r="I30" s="73" t="s">
        <v>285</v>
      </c>
      <c r="J30" s="300" t="s">
        <v>251</v>
      </c>
      <c r="K30" s="195" t="b">
        <f>IF(_xlfn.IFNA(VLOOKUP(B30,Holidays[],3,FALSE),0)=0,FALSE,VLOOKUP(B30,Holidays[],4,FALSE))</f>
        <v>0</v>
      </c>
      <c r="L30" s="158" t="e">
        <f>VLOOKUP(T_Activities[[#This Row],[Project]],T_ProjectList[],2)</f>
        <v>#N/A</v>
      </c>
    </row>
    <row r="31" spans="1:12" ht="30" hidden="1" x14ac:dyDescent="0.2">
      <c r="A31" s="159">
        <f>ROUNDUP(((T_Activities[[#This Row],[Dates]]-'1 Controls'!$I$12)/7),0)</f>
        <v>-27</v>
      </c>
      <c r="B31" s="160">
        <v>43782</v>
      </c>
      <c r="C31" s="161">
        <f>IF(T_Activities[[#This Row],[Is Holiday]]=TRUE,"Holiday",T_Activities[[#This Row],[Dates]])</f>
        <v>43782</v>
      </c>
      <c r="D31" s="74" t="s">
        <v>286</v>
      </c>
      <c r="E31" s="162" t="s">
        <v>32</v>
      </c>
      <c r="F31" s="73" t="s">
        <v>239</v>
      </c>
      <c r="G31" s="298" t="s">
        <v>240</v>
      </c>
      <c r="H31" s="299" t="s">
        <v>243</v>
      </c>
      <c r="I31" s="73" t="s">
        <v>287</v>
      </c>
      <c r="J31" s="300"/>
      <c r="K31" s="195" t="b">
        <f>IF(_xlfn.IFNA(VLOOKUP(B31,Holidays[],3,FALSE),0)=0,FALSE,VLOOKUP(B31,Holidays[],4,FALSE))</f>
        <v>0</v>
      </c>
      <c r="L31" s="158" t="e">
        <f>VLOOKUP(T_Activities[[#This Row],[Project]],T_ProjectList[],2)</f>
        <v>#N/A</v>
      </c>
    </row>
    <row r="32" spans="1:12" ht="30" hidden="1" x14ac:dyDescent="0.2">
      <c r="A32" s="159">
        <f>ROUNDUP(((T_Activities[[#This Row],[Dates]]-'1 Controls'!$I$12)/7),0)</f>
        <v>-27</v>
      </c>
      <c r="B32" s="160">
        <v>43783</v>
      </c>
      <c r="C32" s="161">
        <f>IF(T_Activities[[#This Row],[Is Holiday]]=TRUE,"Holiday",T_Activities[[#This Row],[Dates]])</f>
        <v>43783</v>
      </c>
      <c r="D32" s="74" t="s">
        <v>274</v>
      </c>
      <c r="E32" s="162" t="s">
        <v>32</v>
      </c>
      <c r="F32" s="73" t="s">
        <v>239</v>
      </c>
      <c r="G32" s="298" t="s">
        <v>240</v>
      </c>
      <c r="H32" s="299" t="s">
        <v>243</v>
      </c>
      <c r="I32" s="73" t="s">
        <v>288</v>
      </c>
      <c r="J32" s="193" t="s">
        <v>251</v>
      </c>
      <c r="K32" s="195" t="b">
        <f>IF(_xlfn.IFNA(VLOOKUP(B32,Holidays[],3,FALSE),0)=0,FALSE,VLOOKUP(B32,Holidays[],4,FALSE))</f>
        <v>0</v>
      </c>
      <c r="L32" s="158" t="e">
        <f>VLOOKUP(T_Activities[[#This Row],[Project]],T_ProjectList[],2)</f>
        <v>#N/A</v>
      </c>
    </row>
    <row r="33" spans="1:12" ht="16.5" hidden="1" customHeight="1" x14ac:dyDescent="0.2">
      <c r="A33" s="159">
        <f>ROUNDUP(((T_Activities[[#This Row],[Dates]]-'1 Controls'!$I$12)/7),0)</f>
        <v>-27</v>
      </c>
      <c r="B33" s="160">
        <v>43784</v>
      </c>
      <c r="C33" s="161">
        <f>IF(T_Activities[[#This Row],[Is Holiday]]=TRUE,"Holiday",T_Activities[[#This Row],[Dates]])</f>
        <v>43784</v>
      </c>
      <c r="D33" s="74" t="s">
        <v>275</v>
      </c>
      <c r="E33" s="162" t="s">
        <v>32</v>
      </c>
      <c r="F33" s="73" t="s">
        <v>239</v>
      </c>
      <c r="G33" s="181" t="s">
        <v>240</v>
      </c>
      <c r="H33" s="73" t="s">
        <v>243</v>
      </c>
      <c r="I33" s="73"/>
      <c r="J33" s="193" t="s">
        <v>251</v>
      </c>
      <c r="K33" s="195" t="b">
        <f>IF(_xlfn.IFNA(VLOOKUP(B33,Holidays[],3,FALSE),0)=0,FALSE,VLOOKUP(B33,Holidays[],4,FALSE))</f>
        <v>0</v>
      </c>
      <c r="L33" s="158" t="e">
        <f>VLOOKUP(T_Activities[[#This Row],[Project]],T_ProjectList[],2)</f>
        <v>#N/A</v>
      </c>
    </row>
    <row r="34" spans="1:12" ht="30" hidden="1" x14ac:dyDescent="0.2">
      <c r="A34" s="159">
        <f>ROUNDUP(((T_Activities[[#This Row],[Dates]]-'1 Controls'!$I$12)/7),0)</f>
        <v>-26</v>
      </c>
      <c r="B34" s="160">
        <v>43791</v>
      </c>
      <c r="C34" s="161">
        <f>IF(T_Activities[[#This Row],[Is Holiday]]=TRUE,"Holiday",T_Activities[[#This Row],[Dates]])</f>
        <v>43791</v>
      </c>
      <c r="D34" s="74" t="s">
        <v>276</v>
      </c>
      <c r="E34" s="162" t="s">
        <v>32</v>
      </c>
      <c r="F34" s="73" t="s">
        <v>239</v>
      </c>
      <c r="G34" s="181" t="s">
        <v>240</v>
      </c>
      <c r="H34" s="73" t="s">
        <v>243</v>
      </c>
      <c r="I34" s="73" t="s">
        <v>277</v>
      </c>
      <c r="J34" s="193" t="s">
        <v>251</v>
      </c>
      <c r="K34" s="195" t="b">
        <f>IF(_xlfn.IFNA(VLOOKUP(B34,Holidays[],3,FALSE),0)=0,FALSE,VLOOKUP(B34,Holidays[],4,FALSE))</f>
        <v>0</v>
      </c>
      <c r="L34" s="158" t="e">
        <f>VLOOKUP(T_Activities[[#This Row],[Project]],T_ProjectList[],2)</f>
        <v>#N/A</v>
      </c>
    </row>
    <row r="35" spans="1:12" ht="30" hidden="1" x14ac:dyDescent="0.2">
      <c r="A35" s="159">
        <f>ROUNDUP(((T_Activities[[#This Row],[Dates]]-'1 Controls'!$I$12)/7),0)</f>
        <v>-27</v>
      </c>
      <c r="B35" s="160">
        <v>43784</v>
      </c>
      <c r="C35" s="161">
        <f>IF(T_Activities[[#This Row],[Is Holiday]]=TRUE,"Holiday",T_Activities[[#This Row],[Dates]])</f>
        <v>43784</v>
      </c>
      <c r="D35" s="74" t="s">
        <v>280</v>
      </c>
      <c r="E35" s="162" t="s">
        <v>37</v>
      </c>
      <c r="F35" s="73" t="s">
        <v>239</v>
      </c>
      <c r="G35" s="181" t="s">
        <v>240</v>
      </c>
      <c r="H35" s="73" t="s">
        <v>243</v>
      </c>
      <c r="I35" s="73" t="s">
        <v>281</v>
      </c>
      <c r="J35" s="193" t="s">
        <v>251</v>
      </c>
      <c r="K35" s="195" t="b">
        <f>IF(_xlfn.IFNA(VLOOKUP(B35,Holidays[],3,FALSE),0)=0,FALSE,VLOOKUP(B35,Holidays[],4,FALSE))</f>
        <v>0</v>
      </c>
      <c r="L35" s="158" t="e">
        <f>VLOOKUP(T_Activities[[#This Row],[Project]],T_ProjectList[],2)</f>
        <v>#N/A</v>
      </c>
    </row>
    <row r="36" spans="1:12" ht="30" hidden="1" x14ac:dyDescent="0.2">
      <c r="A36" s="159">
        <f>ROUNDUP(((T_Activities[[#This Row],[Dates]]-'1 Controls'!$I$12)/7),0)</f>
        <v>-27</v>
      </c>
      <c r="B36" s="160">
        <v>43784</v>
      </c>
      <c r="C36" s="161">
        <f>IF(T_Activities[[#This Row],[Is Holiday]]=TRUE,"Holiday",T_Activities[[#This Row],[Dates]])</f>
        <v>43784</v>
      </c>
      <c r="D36" s="74" t="s">
        <v>282</v>
      </c>
      <c r="E36" s="162" t="s">
        <v>37</v>
      </c>
      <c r="F36" s="73" t="s">
        <v>239</v>
      </c>
      <c r="G36" s="181" t="s">
        <v>240</v>
      </c>
      <c r="H36" s="73" t="s">
        <v>243</v>
      </c>
      <c r="I36" s="73" t="s">
        <v>283</v>
      </c>
      <c r="J36" s="193" t="s">
        <v>251</v>
      </c>
      <c r="K36" s="195" t="b">
        <f>IF(_xlfn.IFNA(VLOOKUP(B36,Holidays[],3,FALSE),0)=0,FALSE,VLOOKUP(B36,Holidays[],4,FALSE))</f>
        <v>0</v>
      </c>
      <c r="L36" s="158" t="e">
        <f>VLOOKUP(T_Activities[[#This Row],[Project]],T_ProjectList[],2)</f>
        <v>#N/A</v>
      </c>
    </row>
    <row r="37" spans="1:12" ht="30" hidden="1" x14ac:dyDescent="0.2">
      <c r="A37" s="301">
        <f>ROUNDUP(((T_Activities[[#This Row],[Dates]]-'1 Controls'!$I$12)/7),0)</f>
        <v>-26</v>
      </c>
      <c r="B37" s="302">
        <v>43787</v>
      </c>
      <c r="C37" s="303">
        <f>IF(T_Activities[[#This Row],[Is Holiday]]=TRUE,"Holiday",T_Activities[[#This Row],[Dates]])</f>
        <v>43787</v>
      </c>
      <c r="D37" s="304" t="s">
        <v>291</v>
      </c>
      <c r="E37" s="305" t="s">
        <v>32</v>
      </c>
      <c r="F37" s="306" t="s">
        <v>239</v>
      </c>
      <c r="G37" s="307" t="s">
        <v>240</v>
      </c>
      <c r="H37" s="308" t="s">
        <v>243</v>
      </c>
      <c r="I37" s="306"/>
      <c r="J37" s="193" t="s">
        <v>251</v>
      </c>
      <c r="K37" s="309" t="b">
        <f>IF(_xlfn.IFNA(VLOOKUP(B37,Holidays[],3,FALSE),0)=0,FALSE,VLOOKUP(B37,Holidays[],4,FALSE))</f>
        <v>0</v>
      </c>
      <c r="L37" s="310" t="e">
        <f>VLOOKUP(T_Activities[[#This Row],[Project]],T_ProjectList[],2)</f>
        <v>#N/A</v>
      </c>
    </row>
    <row r="38" spans="1:12" ht="30" hidden="1" x14ac:dyDescent="0.2">
      <c r="A38" s="301">
        <f>ROUNDUP(((T_Activities[[#This Row],[Dates]]-'1 Controls'!$I$12)/7),0)</f>
        <v>-26</v>
      </c>
      <c r="B38" s="302">
        <v>43788</v>
      </c>
      <c r="C38" s="303">
        <f>IF(T_Activities[[#This Row],[Is Holiday]]=TRUE,"Holiday",T_Activities[[#This Row],[Dates]])</f>
        <v>43788</v>
      </c>
      <c r="D38" s="304" t="s">
        <v>292</v>
      </c>
      <c r="E38" s="305" t="s">
        <v>32</v>
      </c>
      <c r="F38" s="306" t="s">
        <v>239</v>
      </c>
      <c r="G38" s="307" t="s">
        <v>240</v>
      </c>
      <c r="H38" s="308" t="s">
        <v>243</v>
      </c>
      <c r="I38" s="306"/>
      <c r="J38" s="193" t="s">
        <v>251</v>
      </c>
      <c r="K38" s="309" t="b">
        <f>IF(_xlfn.IFNA(VLOOKUP(B38,Holidays[],3,FALSE),0)=0,FALSE,VLOOKUP(B38,Holidays[],4,FALSE))</f>
        <v>0</v>
      </c>
      <c r="L38" s="310" t="e">
        <f>VLOOKUP(T_Activities[[#This Row],[Project]],T_ProjectList[],2)</f>
        <v>#N/A</v>
      </c>
    </row>
    <row r="39" spans="1:12" ht="30" hidden="1" x14ac:dyDescent="0.2">
      <c r="A39" s="301">
        <f>ROUNDUP(((T_Activities[[#This Row],[Dates]]-'1 Controls'!$I$12)/7),0)</f>
        <v>-26</v>
      </c>
      <c r="B39" s="302">
        <v>43788</v>
      </c>
      <c r="C39" s="303">
        <f>IF(T_Activities[[#This Row],[Is Holiday]]=TRUE,"Holiday",T_Activities[[#This Row],[Dates]])</f>
        <v>43788</v>
      </c>
      <c r="D39" s="74" t="s">
        <v>282</v>
      </c>
      <c r="E39" s="305" t="s">
        <v>32</v>
      </c>
      <c r="F39" s="306" t="s">
        <v>239</v>
      </c>
      <c r="G39" s="307" t="s">
        <v>240</v>
      </c>
      <c r="H39" s="308" t="s">
        <v>243</v>
      </c>
      <c r="I39" s="306"/>
      <c r="J39" s="193" t="s">
        <v>251</v>
      </c>
      <c r="K39" s="309" t="b">
        <f>IF(_xlfn.IFNA(VLOOKUP(B39,Holidays[],3,FALSE),0)=0,FALSE,VLOOKUP(B39,Holidays[],4,FALSE))</f>
        <v>0</v>
      </c>
      <c r="L39" s="310" t="e">
        <f>VLOOKUP(T_Activities[[#This Row],[Project]],T_ProjectList[],2)</f>
        <v>#N/A</v>
      </c>
    </row>
    <row r="40" spans="1:12" ht="30" hidden="1" x14ac:dyDescent="0.2">
      <c r="A40" s="159">
        <f>ROUNDUP(((T_Activities[[#This Row],[Dates]]-'1 Controls'!$I$12)/7),0)</f>
        <v>-26</v>
      </c>
      <c r="B40" s="160">
        <v>43789</v>
      </c>
      <c r="C40" s="161">
        <f>IF(T_Activities[[#This Row],[Is Holiday]]=TRUE,"Holiday",T_Activities[[#This Row],[Dates]])</f>
        <v>43789</v>
      </c>
      <c r="D40" s="74" t="s">
        <v>290</v>
      </c>
      <c r="E40" s="162" t="s">
        <v>37</v>
      </c>
      <c r="F40" s="73" t="s">
        <v>239</v>
      </c>
      <c r="G40" s="181" t="s">
        <v>240</v>
      </c>
      <c r="H40" s="73" t="s">
        <v>243</v>
      </c>
      <c r="I40" s="73" t="s">
        <v>289</v>
      </c>
      <c r="J40" s="193" t="s">
        <v>251</v>
      </c>
      <c r="K40" s="195" t="b">
        <f>IF(_xlfn.IFNA(VLOOKUP(B40,Holidays[],3,FALSE),0)=0,FALSE,VLOOKUP(B40,Holidays[],4,FALSE))</f>
        <v>0</v>
      </c>
      <c r="L40" s="158" t="e">
        <f>VLOOKUP(T_Activities[[#This Row],[Project]],T_ProjectList[],2)</f>
        <v>#N/A</v>
      </c>
    </row>
    <row r="41" spans="1:12" ht="30" hidden="1" x14ac:dyDescent="0.2">
      <c r="A41" s="159">
        <f>ROUNDUP(((T_Activities[[#This Row],[Dates]]-'1 Controls'!$I$12)/7),0)</f>
        <v>-26</v>
      </c>
      <c r="B41" s="160">
        <v>43790</v>
      </c>
      <c r="C41" s="161">
        <f>IF(T_Activities[[#This Row],[Is Holiday]]=TRUE,"Holiday",T_Activities[[#This Row],[Dates]])</f>
        <v>43790</v>
      </c>
      <c r="D41" s="74" t="s">
        <v>293</v>
      </c>
      <c r="E41" s="162" t="s">
        <v>32</v>
      </c>
      <c r="F41" s="73" t="s">
        <v>239</v>
      </c>
      <c r="G41" s="181" t="s">
        <v>240</v>
      </c>
      <c r="H41" s="73" t="s">
        <v>243</v>
      </c>
      <c r="I41" s="73"/>
      <c r="J41" s="193" t="s">
        <v>251</v>
      </c>
      <c r="K41" s="195" t="b">
        <f>IF(_xlfn.IFNA(VLOOKUP(B41,Holidays[],3,FALSE),0)=0,FALSE,VLOOKUP(B41,Holidays[],4,FALSE))</f>
        <v>0</v>
      </c>
      <c r="L41" s="158" t="e">
        <f>VLOOKUP(T_Activities[[#This Row],[Project]],T_ProjectList[],2)</f>
        <v>#N/A</v>
      </c>
    </row>
    <row r="42" spans="1:12" ht="30" hidden="1" x14ac:dyDescent="0.2">
      <c r="A42" s="159">
        <f>ROUNDUP(((T_Activities[[#This Row],[Dates]]-'1 Controls'!$I$12)/7),0)</f>
        <v>-25</v>
      </c>
      <c r="B42" s="160">
        <v>43794</v>
      </c>
      <c r="C42" s="161">
        <f>IF(T_Activities[[#This Row],[Is Holiday]]=TRUE,"Holiday",T_Activities[[#This Row],[Dates]])</f>
        <v>43794</v>
      </c>
      <c r="D42" s="74" t="s">
        <v>294</v>
      </c>
      <c r="E42" s="162" t="s">
        <v>37</v>
      </c>
      <c r="F42" s="73" t="s">
        <v>239</v>
      </c>
      <c r="G42" s="181" t="s">
        <v>240</v>
      </c>
      <c r="H42" s="73" t="s">
        <v>243</v>
      </c>
      <c r="I42" s="73"/>
      <c r="J42" s="193" t="s">
        <v>251</v>
      </c>
      <c r="K42" s="195" t="b">
        <f>IF(_xlfn.IFNA(VLOOKUP(B42,Holidays[],3,FALSE),0)=0,FALSE,VLOOKUP(B42,Holidays[],4,FALSE))</f>
        <v>0</v>
      </c>
      <c r="L42" s="158" t="e">
        <f>VLOOKUP(T_Activities[[#This Row],[Project]],T_ProjectList[],2)</f>
        <v>#N/A</v>
      </c>
    </row>
    <row r="43" spans="1:12" ht="30" hidden="1" x14ac:dyDescent="0.2">
      <c r="A43" s="159">
        <f>ROUNDUP(((T_Activities[[#This Row],[Dates]]-'1 Controls'!$I$12)/7),0)</f>
        <v>-25</v>
      </c>
      <c r="B43" s="160">
        <v>43795</v>
      </c>
      <c r="C43" s="161">
        <f>IF(T_Activities[[#This Row],[Is Holiday]]=TRUE,"Holiday",T_Activities[[#This Row],[Dates]])</f>
        <v>43795</v>
      </c>
      <c r="D43" s="74" t="s">
        <v>296</v>
      </c>
      <c r="E43" s="162" t="s">
        <v>32</v>
      </c>
      <c r="F43" s="73" t="s">
        <v>239</v>
      </c>
      <c r="G43" s="181" t="s">
        <v>240</v>
      </c>
      <c r="H43" s="73" t="s">
        <v>243</v>
      </c>
      <c r="I43" s="73"/>
      <c r="J43" s="193" t="s">
        <v>251</v>
      </c>
      <c r="K43" s="195" t="b">
        <f>IF(_xlfn.IFNA(VLOOKUP(B43,Holidays[],3,FALSE),0)=0,FALSE,VLOOKUP(B43,Holidays[],4,FALSE))</f>
        <v>0</v>
      </c>
      <c r="L43" s="158" t="e">
        <f>VLOOKUP(T_Activities[[#This Row],[Project]],T_ProjectList[],2)</f>
        <v>#N/A</v>
      </c>
    </row>
    <row r="44" spans="1:12" ht="30" hidden="1" x14ac:dyDescent="0.2">
      <c r="A44" s="159">
        <f>ROUNDUP(((T_Activities[[#This Row],[Dates]]-'1 Controls'!$I$12)/7),0)</f>
        <v>-25</v>
      </c>
      <c r="B44" s="160">
        <v>43796</v>
      </c>
      <c r="C44" s="161">
        <f>IF(T_Activities[[#This Row],[Is Holiday]]=TRUE,"Holiday",T_Activities[[#This Row],[Dates]])</f>
        <v>43796</v>
      </c>
      <c r="D44" s="74" t="s">
        <v>295</v>
      </c>
      <c r="E44" s="162" t="s">
        <v>32</v>
      </c>
      <c r="F44" s="73" t="s">
        <v>239</v>
      </c>
      <c r="G44" s="181" t="s">
        <v>240</v>
      </c>
      <c r="H44" s="73" t="s">
        <v>243</v>
      </c>
      <c r="I44" s="73"/>
      <c r="J44" s="193" t="s">
        <v>251</v>
      </c>
      <c r="K44" s="195" t="b">
        <f>IF(_xlfn.IFNA(VLOOKUP(B44,Holidays[],3,FALSE),0)=0,FALSE,VLOOKUP(B44,Holidays[],4,FALSE))</f>
        <v>0</v>
      </c>
      <c r="L44" s="158" t="e">
        <f>VLOOKUP(T_Activities[[#This Row],[Project]],T_ProjectList[],2)</f>
        <v>#N/A</v>
      </c>
    </row>
    <row r="45" spans="1:12" ht="30" hidden="1" x14ac:dyDescent="0.2">
      <c r="A45" s="159">
        <f>ROUNDUP(((T_Activities[[#This Row],[Dates]]-'1 Controls'!$I$12)/7),0)</f>
        <v>-25</v>
      </c>
      <c r="B45" s="160">
        <v>43797</v>
      </c>
      <c r="C45" s="161">
        <f>IF(T_Activities[[#This Row],[Is Holiday]]=TRUE,"Holiday",T_Activities[[#This Row],[Dates]])</f>
        <v>43797</v>
      </c>
      <c r="D45" s="74" t="s">
        <v>297</v>
      </c>
      <c r="E45" s="162" t="s">
        <v>32</v>
      </c>
      <c r="F45" s="73" t="s">
        <v>239</v>
      </c>
      <c r="G45" s="181" t="s">
        <v>240</v>
      </c>
      <c r="H45" s="73" t="s">
        <v>243</v>
      </c>
      <c r="I45" s="73"/>
      <c r="J45" s="193" t="s">
        <v>251</v>
      </c>
      <c r="K45" s="195" t="b">
        <f>IF(_xlfn.IFNA(VLOOKUP(B45,Holidays[],3,FALSE),0)=0,FALSE,VLOOKUP(B45,Holidays[],4,FALSE))</f>
        <v>0</v>
      </c>
      <c r="L45" s="158" t="e">
        <f>VLOOKUP(T_Activities[[#This Row],[Project]],T_ProjectList[],2)</f>
        <v>#N/A</v>
      </c>
    </row>
    <row r="46" spans="1:12" ht="30" hidden="1" x14ac:dyDescent="0.2">
      <c r="A46" s="159">
        <f>ROUNDUP(((T_Activities[[#This Row],[Dates]]-'1 Controls'!$I$12)/7),0)</f>
        <v>-25</v>
      </c>
      <c r="B46" s="160">
        <v>43798</v>
      </c>
      <c r="C46" s="161">
        <f>IF(T_Activities[[#This Row],[Is Holiday]]=TRUE,"Holiday",T_Activities[[#This Row],[Dates]])</f>
        <v>43798</v>
      </c>
      <c r="D46" s="74" t="s">
        <v>307</v>
      </c>
      <c r="E46" s="162" t="s">
        <v>32</v>
      </c>
      <c r="F46" s="73" t="s">
        <v>239</v>
      </c>
      <c r="G46" s="181" t="s">
        <v>240</v>
      </c>
      <c r="H46" s="73" t="s">
        <v>243</v>
      </c>
      <c r="I46" s="73"/>
      <c r="J46" s="193" t="s">
        <v>251</v>
      </c>
      <c r="K46" s="195" t="b">
        <f>IF(_xlfn.IFNA(VLOOKUP(B46,Holidays[],3,FALSE),0)=0,FALSE,VLOOKUP(B46,Holidays[],4,FALSE))</f>
        <v>0</v>
      </c>
      <c r="L46" s="227" t="e">
        <f>VLOOKUP(T_Activities[[#This Row],[Project]],T_ProjectList[],2)</f>
        <v>#N/A</v>
      </c>
    </row>
    <row r="47" spans="1:12" ht="30" hidden="1" x14ac:dyDescent="0.2">
      <c r="A47" s="159">
        <f>ROUNDUP(((T_Activities[[#This Row],[Dates]]-'1 Controls'!$I$12)/7),0)</f>
        <v>-24</v>
      </c>
      <c r="B47" s="160">
        <v>43801</v>
      </c>
      <c r="C47" s="161">
        <f>IF(T_Activities[[#This Row],[Is Holiday]]=TRUE,"Holiday",T_Activities[[#This Row],[Dates]])</f>
        <v>43801</v>
      </c>
      <c r="D47" s="74" t="s">
        <v>308</v>
      </c>
      <c r="E47" s="162" t="s">
        <v>32</v>
      </c>
      <c r="F47" s="73" t="s">
        <v>239</v>
      </c>
      <c r="G47" s="181" t="s">
        <v>240</v>
      </c>
      <c r="H47" s="73" t="s">
        <v>243</v>
      </c>
      <c r="I47" s="73"/>
      <c r="J47" s="193" t="s">
        <v>251</v>
      </c>
      <c r="K47" s="158" t="b">
        <f>IF(_xlfn.IFNA(VLOOKUP(B47,Holidays[],3,FALSE),0)=0,FALSE,VLOOKUP(B47,Holidays[],4,FALSE))</f>
        <v>0</v>
      </c>
      <c r="L47" s="227" t="e">
        <f>VLOOKUP(T_Activities[[#This Row],[Project]],T_ProjectList[],2)</f>
        <v>#N/A</v>
      </c>
    </row>
    <row r="48" spans="1:12" ht="30" hidden="1" x14ac:dyDescent="0.2">
      <c r="A48" s="159">
        <f>ROUNDUP(((T_Activities[[#This Row],[Dates]]-'1 Controls'!$I$12)/7),0)</f>
        <v>-26</v>
      </c>
      <c r="B48" s="160">
        <v>43789</v>
      </c>
      <c r="C48" s="161">
        <f>IF(T_Activities[[#This Row],[Is Holiday]]=TRUE,"Holiday",T_Activities[[#This Row],[Dates]])</f>
        <v>43789</v>
      </c>
      <c r="D48" s="74" t="s">
        <v>298</v>
      </c>
      <c r="E48" s="162" t="s">
        <v>32</v>
      </c>
      <c r="F48" s="73" t="s">
        <v>239</v>
      </c>
      <c r="G48" s="181" t="s">
        <v>240</v>
      </c>
      <c r="H48" s="73" t="s">
        <v>243</v>
      </c>
      <c r="I48" s="73" t="s">
        <v>299</v>
      </c>
      <c r="J48" s="193" t="s">
        <v>251</v>
      </c>
      <c r="K48" s="158" t="b">
        <f>IF(_xlfn.IFNA(VLOOKUP(B48,Holidays[],3,FALSE),0)=0,FALSE,VLOOKUP(B48,Holidays[],4,FALSE))</f>
        <v>0</v>
      </c>
      <c r="L48" s="227" t="e">
        <f>VLOOKUP(T_Activities[[#This Row],[Project]],T_ProjectList[],2)</f>
        <v>#N/A</v>
      </c>
    </row>
    <row r="49" spans="1:12" ht="30" hidden="1" x14ac:dyDescent="0.2">
      <c r="A49" s="159">
        <f>ROUNDUP(((T_Activities[[#This Row],[Dates]]-'1 Controls'!$I$12)/7),0)</f>
        <v>-24</v>
      </c>
      <c r="B49" s="160">
        <v>43801</v>
      </c>
      <c r="C49" s="161">
        <f>IF(T_Activities[[#This Row],[Is Holiday]]=TRUE,"Holiday",T_Activities[[#This Row],[Dates]])</f>
        <v>43801</v>
      </c>
      <c r="D49" s="74" t="s">
        <v>305</v>
      </c>
      <c r="E49" s="162" t="s">
        <v>32</v>
      </c>
      <c r="F49" s="73" t="s">
        <v>239</v>
      </c>
      <c r="G49" s="181" t="s">
        <v>240</v>
      </c>
      <c r="H49" s="73" t="s">
        <v>243</v>
      </c>
      <c r="I49" s="73" t="s">
        <v>301</v>
      </c>
      <c r="J49" s="193" t="s">
        <v>251</v>
      </c>
      <c r="K49" s="158" t="b">
        <f>IF(_xlfn.IFNA(VLOOKUP(B49,Holidays[],3,FALSE),0)=0,FALSE,VLOOKUP(B49,Holidays[],4,FALSE))</f>
        <v>0</v>
      </c>
      <c r="L49" s="227" t="e">
        <f>VLOOKUP(T_Activities[[#This Row],[Project]],T_ProjectList[],2)</f>
        <v>#N/A</v>
      </c>
    </row>
    <row r="50" spans="1:12" ht="30" hidden="1" x14ac:dyDescent="0.2">
      <c r="A50" s="159">
        <f>ROUNDUP(((T_Activities[[#This Row],[Dates]]-'1 Controls'!$I$12)/7),0)</f>
        <v>-25</v>
      </c>
      <c r="B50" s="160">
        <v>43794</v>
      </c>
      <c r="C50" s="161">
        <f>IF(T_Activities[[#This Row],[Is Holiday]]=TRUE,"Holiday",T_Activities[[#This Row],[Dates]])</f>
        <v>43794</v>
      </c>
      <c r="D50" s="74" t="s">
        <v>300</v>
      </c>
      <c r="E50" s="162" t="s">
        <v>32</v>
      </c>
      <c r="F50" s="73" t="s">
        <v>239</v>
      </c>
      <c r="G50" s="181" t="s">
        <v>240</v>
      </c>
      <c r="H50" s="73" t="s">
        <v>243</v>
      </c>
      <c r="I50" s="73" t="s">
        <v>301</v>
      </c>
      <c r="J50" s="193" t="s">
        <v>251</v>
      </c>
      <c r="K50" s="158" t="b">
        <f>IF(_xlfn.IFNA(VLOOKUP(B50,Holidays[],3,FALSE),0)=0,FALSE,VLOOKUP(B50,Holidays[],4,FALSE))</f>
        <v>0</v>
      </c>
      <c r="L50" s="227" t="e">
        <f>VLOOKUP(T_Activities[[#This Row],[Project]],T_ProjectList[],2)</f>
        <v>#N/A</v>
      </c>
    </row>
    <row r="51" spans="1:12" ht="45" hidden="1" x14ac:dyDescent="0.2">
      <c r="A51" s="159">
        <f>ROUNDUP(((T_Activities[[#This Row],[Dates]]-'1 Controls'!$I$12)/7),0)</f>
        <v>-25</v>
      </c>
      <c r="B51" s="160">
        <v>43795</v>
      </c>
      <c r="C51" s="161">
        <f>IF(T_Activities[[#This Row],[Is Holiday]]=TRUE,"Holiday",T_Activities[[#This Row],[Dates]])</f>
        <v>43795</v>
      </c>
      <c r="D51" s="74" t="s">
        <v>300</v>
      </c>
      <c r="E51" s="162" t="s">
        <v>32</v>
      </c>
      <c r="F51" s="73" t="s">
        <v>239</v>
      </c>
      <c r="G51" s="181" t="s">
        <v>240</v>
      </c>
      <c r="H51" s="73" t="s">
        <v>243</v>
      </c>
      <c r="I51" s="73" t="s">
        <v>302</v>
      </c>
      <c r="J51" s="193" t="s">
        <v>251</v>
      </c>
      <c r="K51" s="24" t="b">
        <f>IF(_xlfn.IFNA(VLOOKUP(B51,Holidays[],3,FALSE),0)=0,FALSE,VLOOKUP(B51,Holidays[],4,FALSE))</f>
        <v>0</v>
      </c>
      <c r="L51" s="227" t="e">
        <f>VLOOKUP(T_Activities[[#This Row],[Project]],T_ProjectList[],2)</f>
        <v>#N/A</v>
      </c>
    </row>
    <row r="52" spans="1:12" ht="45" hidden="1" x14ac:dyDescent="0.2">
      <c r="A52" s="159">
        <f>ROUNDUP(((T_Activities[[#This Row],[Dates]]-'1 Controls'!$I$12)/7),0)</f>
        <v>-25</v>
      </c>
      <c r="B52" s="160">
        <v>43797</v>
      </c>
      <c r="C52" s="161">
        <f>IF(T_Activities[[#This Row],[Is Holiday]]=TRUE,"Holiday",T_Activities[[#This Row],[Dates]])</f>
        <v>43797</v>
      </c>
      <c r="D52" s="74" t="s">
        <v>300</v>
      </c>
      <c r="E52" s="162" t="s">
        <v>32</v>
      </c>
      <c r="F52" s="73" t="s">
        <v>239</v>
      </c>
      <c r="G52" s="181" t="s">
        <v>240</v>
      </c>
      <c r="H52" s="73" t="s">
        <v>243</v>
      </c>
      <c r="I52" s="73" t="s">
        <v>302</v>
      </c>
      <c r="J52" s="193" t="s">
        <v>251</v>
      </c>
      <c r="K52" s="158" t="b">
        <f>IF(_xlfn.IFNA(VLOOKUP(B52,Holidays[],3,FALSE),0)=0,FALSE,VLOOKUP(B52,Holidays[],4,FALSE))</f>
        <v>0</v>
      </c>
      <c r="L52" s="227" t="e">
        <f>VLOOKUP(T_Activities[[#This Row],[Project]],T_ProjectList[],2)</f>
        <v>#N/A</v>
      </c>
    </row>
    <row r="53" spans="1:12" ht="30" hidden="1" x14ac:dyDescent="0.2">
      <c r="A53" s="159">
        <f>ROUNDUP(((T_Activities[[#This Row],[Dates]]-'1 Controls'!$I$12)/7),0)</f>
        <v>-25</v>
      </c>
      <c r="B53" s="160">
        <v>43797</v>
      </c>
      <c r="C53" s="262">
        <f>IF(T_Activities[[#This Row],[Is Holiday]]=TRUE,"Holiday",T_Activities[[#This Row],[Dates]])</f>
        <v>43797</v>
      </c>
      <c r="D53" s="74" t="s">
        <v>303</v>
      </c>
      <c r="E53" s="162" t="s">
        <v>32</v>
      </c>
      <c r="F53" s="73" t="s">
        <v>259</v>
      </c>
      <c r="G53" s="264" t="s">
        <v>240</v>
      </c>
      <c r="H53" s="265" t="s">
        <v>243</v>
      </c>
      <c r="I53" s="263" t="s">
        <v>304</v>
      </c>
      <c r="J53" s="266" t="s">
        <v>251</v>
      </c>
      <c r="K53" s="158" t="b">
        <f>IF(_xlfn.IFNA(VLOOKUP(B53,Holidays[],3,FALSE),0)=0,FALSE,VLOOKUP(B53,Holidays[],4,FALSE))</f>
        <v>0</v>
      </c>
      <c r="L53" s="158" t="e">
        <f>VLOOKUP(T_Activities[[#This Row],[Project]],T_ProjectList[],2)</f>
        <v>#N/A</v>
      </c>
    </row>
    <row r="54" spans="1:12" ht="30" hidden="1" x14ac:dyDescent="0.2">
      <c r="A54" s="311">
        <f>ROUNDUP(((T_Activities[[#This Row],[Dates]]-'1 Controls'!$I$12)/7),0)</f>
        <v>-25</v>
      </c>
      <c r="B54" s="312">
        <v>43798</v>
      </c>
      <c r="C54" s="262">
        <f>IF(T_Activities[[#This Row],[Is Holiday]]=TRUE,"Holiday",T_Activities[[#This Row],[Dates]])</f>
        <v>43798</v>
      </c>
      <c r="D54" s="313" t="s">
        <v>306</v>
      </c>
      <c r="E54" s="314" t="s">
        <v>32</v>
      </c>
      <c r="F54" s="263" t="s">
        <v>239</v>
      </c>
      <c r="G54" s="264" t="s">
        <v>240</v>
      </c>
      <c r="H54" s="265" t="s">
        <v>243</v>
      </c>
      <c r="I54" s="263"/>
      <c r="J54" s="266" t="s">
        <v>251</v>
      </c>
      <c r="K54" s="158" t="b">
        <f>IF(_xlfn.IFNA(VLOOKUP(B54,Holidays[],3,FALSE),0)=0,FALSE,VLOOKUP(B54,Holidays[],4,FALSE))</f>
        <v>0</v>
      </c>
      <c r="L54" s="158" t="e">
        <f>VLOOKUP(T_Activities[[#This Row],[Project]],T_ProjectList[],2)</f>
        <v>#N/A</v>
      </c>
    </row>
    <row r="55" spans="1:12" ht="30" x14ac:dyDescent="0.2">
      <c r="A55" s="325">
        <f>ROUNDUP(((T_Activities[[#This Row],[Dates]]-'1 Controls'!$I$12)/7),0)</f>
        <v>1</v>
      </c>
      <c r="B55" s="326">
        <v>43969</v>
      </c>
      <c r="C55" s="327">
        <f>IF(T_Activities[[#This Row],[Is Holiday]]=TRUE,"Holiday",T_Activities[[#This Row],[Dates]])</f>
        <v>43969</v>
      </c>
      <c r="D55" s="328" t="s">
        <v>315</v>
      </c>
      <c r="E55" s="329" t="s">
        <v>32</v>
      </c>
      <c r="F55" s="265" t="s">
        <v>311</v>
      </c>
      <c r="G55" s="264" t="s">
        <v>382</v>
      </c>
      <c r="H55" s="265" t="s">
        <v>317</v>
      </c>
      <c r="I55" s="265" t="s">
        <v>314</v>
      </c>
      <c r="J55" s="266" t="s">
        <v>318</v>
      </c>
      <c r="K55" s="158" t="b">
        <f>IF(_xlfn.IFNA(VLOOKUP(B55,Holidays[],3,FALSE),0)=0,FALSE,VLOOKUP(B55,Holidays[],4,FALSE))</f>
        <v>0</v>
      </c>
      <c r="L55" s="158">
        <f>VLOOKUP(T_Activities[[#This Row],[Project]],T_ProjectList[],2)</f>
        <v>1</v>
      </c>
    </row>
    <row r="56" spans="1:12" ht="30" x14ac:dyDescent="0.2">
      <c r="A56" s="325">
        <f>ROUNDUP(((T_Activities[[#This Row],[Dates]]-'1 Controls'!$I$12)/7),0)</f>
        <v>1</v>
      </c>
      <c r="B56" s="326">
        <v>43969</v>
      </c>
      <c r="C56" s="327">
        <f>IF(T_Activities[[#This Row],[Is Holiday]]=TRUE,"Holiday",T_Activities[[#This Row],[Dates]])</f>
        <v>43969</v>
      </c>
      <c r="D56" s="328" t="s">
        <v>316</v>
      </c>
      <c r="E56" s="329" t="s">
        <v>32</v>
      </c>
      <c r="F56" s="265" t="s">
        <v>311</v>
      </c>
      <c r="G56" s="264" t="s">
        <v>382</v>
      </c>
      <c r="H56" s="265" t="s">
        <v>317</v>
      </c>
      <c r="I56" s="265" t="s">
        <v>368</v>
      </c>
      <c r="J56" s="266" t="s">
        <v>319</v>
      </c>
      <c r="K56" s="158" t="b">
        <f>IF(_xlfn.IFNA(VLOOKUP(B56,Holidays[],3,FALSE),0)=0,FALSE,VLOOKUP(B56,Holidays[],4,FALSE))</f>
        <v>0</v>
      </c>
      <c r="L56" s="158">
        <f>VLOOKUP(T_Activities[[#This Row],[Project]],T_ProjectList[],2)</f>
        <v>1</v>
      </c>
    </row>
    <row r="57" spans="1:12" ht="30" x14ac:dyDescent="0.2">
      <c r="A57" s="325">
        <f>ROUNDUP(((T_Activities[[#This Row],[Dates]]-'1 Controls'!$I$12)/7),0)</f>
        <v>1</v>
      </c>
      <c r="B57" s="326">
        <v>43970</v>
      </c>
      <c r="C57" s="327">
        <f>IF(T_Activities[[#This Row],[Is Holiday]]=TRUE,"Holiday",T_Activities[[#This Row],[Dates]])</f>
        <v>43970</v>
      </c>
      <c r="D57" s="328" t="s">
        <v>370</v>
      </c>
      <c r="E57" s="329" t="s">
        <v>32</v>
      </c>
      <c r="F57" s="265" t="s">
        <v>311</v>
      </c>
      <c r="G57" s="264" t="s">
        <v>382</v>
      </c>
      <c r="H57" s="265" t="s">
        <v>140</v>
      </c>
      <c r="I57" s="266"/>
      <c r="J57" s="266" t="s">
        <v>318</v>
      </c>
      <c r="K57" s="158" t="b">
        <f>IF(_xlfn.IFNA(VLOOKUP(B57,Holidays[],3,FALSE),0)=0,FALSE,VLOOKUP(B57,Holidays[],4,FALSE))</f>
        <v>0</v>
      </c>
      <c r="L57" s="158">
        <f>VLOOKUP(T_Activities[[#This Row],[Project]],T_ProjectList[],2)</f>
        <v>1</v>
      </c>
    </row>
    <row r="58" spans="1:12" ht="30" x14ac:dyDescent="0.2">
      <c r="A58" s="330">
        <f>ROUNDUP(((T_Activities[[#This Row],[Dates]]-'1 Controls'!$I$12)/7),0)</f>
        <v>1</v>
      </c>
      <c r="B58" s="331">
        <v>43970</v>
      </c>
      <c r="C58" s="332">
        <f>IF(T_Activities[[#This Row],[Is Holiday]]=TRUE,"Holiday",T_Activities[[#This Row],[Dates]])</f>
        <v>43970</v>
      </c>
      <c r="D58" s="333" t="s">
        <v>321</v>
      </c>
      <c r="E58" s="334" t="s">
        <v>32</v>
      </c>
      <c r="F58" s="299" t="s">
        <v>311</v>
      </c>
      <c r="G58" s="264" t="s">
        <v>382</v>
      </c>
      <c r="H58" s="299" t="s">
        <v>140</v>
      </c>
      <c r="I58" s="299"/>
      <c r="J58" s="300" t="s">
        <v>320</v>
      </c>
      <c r="K58" s="158" t="b">
        <f>IF(_xlfn.IFNA(VLOOKUP(B58,Holidays[],3,FALSE),0)=0,FALSE,VLOOKUP(B58,Holidays[],4,FALSE))</f>
        <v>0</v>
      </c>
      <c r="L58" s="158">
        <f>VLOOKUP(T_Activities[[#This Row],[Project]],T_ProjectList[],2)</f>
        <v>1</v>
      </c>
    </row>
    <row r="59" spans="1:12" ht="30" x14ac:dyDescent="0.2">
      <c r="A59" s="330">
        <f>ROUNDUP(((T_Activities[[#This Row],[Dates]]-'1 Controls'!$I$12)/7),0)</f>
        <v>1</v>
      </c>
      <c r="B59" s="331">
        <v>43970</v>
      </c>
      <c r="C59" s="332">
        <f>IF(T_Activities[[#This Row],[Is Holiday]]=TRUE,"Holiday",T_Activities[[#This Row],[Dates]])</f>
        <v>43970</v>
      </c>
      <c r="D59" s="333" t="s">
        <v>371</v>
      </c>
      <c r="E59" s="334" t="s">
        <v>32</v>
      </c>
      <c r="F59" s="299" t="s">
        <v>311</v>
      </c>
      <c r="G59" s="264" t="s">
        <v>382</v>
      </c>
      <c r="H59" s="299" t="s">
        <v>140</v>
      </c>
      <c r="I59" s="299"/>
      <c r="J59" s="300" t="s">
        <v>318</v>
      </c>
      <c r="K59" s="158" t="b">
        <f>IF(_xlfn.IFNA(VLOOKUP(B59,Holidays[],3,FALSE),0)=0,FALSE,VLOOKUP(B59,Holidays[],4,FALSE))</f>
        <v>0</v>
      </c>
      <c r="L59" s="158">
        <f>VLOOKUP(T_Activities[[#This Row],[Project]],T_ProjectList[],2)</f>
        <v>1</v>
      </c>
    </row>
    <row r="60" spans="1:12" ht="30" x14ac:dyDescent="0.2">
      <c r="A60" s="330">
        <f>ROUNDUP(((T_Activities[[#This Row],[Dates]]-'1 Controls'!$I$12)/7),0)</f>
        <v>1</v>
      </c>
      <c r="B60" s="331">
        <v>43970</v>
      </c>
      <c r="C60" s="332">
        <f>IF(T_Activities[[#This Row],[Is Holiday]]=TRUE,"Holiday",T_Activities[[#This Row],[Dates]])</f>
        <v>43970</v>
      </c>
      <c r="D60" s="333" t="s">
        <v>372</v>
      </c>
      <c r="E60" s="334" t="s">
        <v>32</v>
      </c>
      <c r="F60" s="299" t="s">
        <v>311</v>
      </c>
      <c r="G60" s="264" t="s">
        <v>382</v>
      </c>
      <c r="H60" s="322" t="s">
        <v>317</v>
      </c>
      <c r="I60" s="299"/>
      <c r="J60" s="266" t="s">
        <v>318</v>
      </c>
      <c r="K60" s="158" t="b">
        <f>IF(_xlfn.IFNA(VLOOKUP(B60,Holidays[],3,FALSE),0)=0,FALSE,VLOOKUP(B60,Holidays[],4,FALSE))</f>
        <v>0</v>
      </c>
      <c r="L60" s="158">
        <f>VLOOKUP(T_Activities[[#This Row],[Project]],T_ProjectList[],2)</f>
        <v>1</v>
      </c>
    </row>
    <row r="61" spans="1:12" ht="30" x14ac:dyDescent="0.2">
      <c r="A61" s="325">
        <f>ROUNDUP(((T_Activities[[#This Row],[Dates]]-'1 Controls'!$I$12)/7),0)</f>
        <v>1</v>
      </c>
      <c r="B61" s="326">
        <v>43971</v>
      </c>
      <c r="C61" s="327">
        <f>IF(T_Activities[[#This Row],[Is Holiday]]=TRUE,"Holiday",T_Activities[[#This Row],[Dates]])</f>
        <v>43971</v>
      </c>
      <c r="D61" s="328" t="s">
        <v>373</v>
      </c>
      <c r="E61" s="329" t="s">
        <v>32</v>
      </c>
      <c r="F61" s="265" t="s">
        <v>311</v>
      </c>
      <c r="G61" s="264" t="s">
        <v>382</v>
      </c>
      <c r="H61" s="299"/>
      <c r="I61" s="265"/>
      <c r="J61" s="266" t="s">
        <v>329</v>
      </c>
      <c r="K61" s="158" t="b">
        <f>IF(_xlfn.IFNA(VLOOKUP(B61,Holidays[],3,FALSE),0)=0,FALSE,VLOOKUP(B61,Holidays[],4,FALSE))</f>
        <v>0</v>
      </c>
      <c r="L61" s="158">
        <f>VLOOKUP(T_Activities[[#This Row],[Project]],T_ProjectList[],2)</f>
        <v>1</v>
      </c>
    </row>
    <row r="62" spans="1:12" ht="30" x14ac:dyDescent="0.2">
      <c r="A62" s="325">
        <f>ROUNDUP(((T_Activities[[#This Row],[Dates]]-'1 Controls'!$I$12)/7),0)</f>
        <v>1</v>
      </c>
      <c r="B62" s="326">
        <v>43972</v>
      </c>
      <c r="C62" s="327">
        <f>IF(T_Activities[[#This Row],[Is Holiday]]=TRUE,"Holiday",T_Activities[[#This Row],[Dates]])</f>
        <v>43972</v>
      </c>
      <c r="D62" s="328" t="s">
        <v>322</v>
      </c>
      <c r="E62" s="329" t="s">
        <v>32</v>
      </c>
      <c r="F62" s="265" t="s">
        <v>311</v>
      </c>
      <c r="G62" s="264" t="s">
        <v>382</v>
      </c>
      <c r="H62" s="265" t="s">
        <v>348</v>
      </c>
      <c r="I62" s="265"/>
      <c r="J62" s="266" t="s">
        <v>318</v>
      </c>
      <c r="K62" s="158" t="b">
        <f>IF(_xlfn.IFNA(VLOOKUP(B62,Holidays[],3,FALSE),0)=0,FALSE,VLOOKUP(B62,Holidays[],4,FALSE))</f>
        <v>0</v>
      </c>
      <c r="L62" s="158">
        <f>VLOOKUP(T_Activities[[#This Row],[Project]],T_ProjectList[],2)</f>
        <v>1</v>
      </c>
    </row>
    <row r="63" spans="1:12" ht="30" x14ac:dyDescent="0.2">
      <c r="A63" s="335">
        <f>ROUNDUP(((T_Activities[[#This Row],[Dates]]-'1 Controls'!$I$12)/7),0)</f>
        <v>1</v>
      </c>
      <c r="B63" s="336">
        <v>43973</v>
      </c>
      <c r="C63" s="337">
        <f>IF(T_Activities[[#This Row],[Is Holiday]]=TRUE,"Holiday",T_Activities[[#This Row],[Dates]])</f>
        <v>43973</v>
      </c>
      <c r="D63" s="338" t="s">
        <v>330</v>
      </c>
      <c r="E63" s="339" t="s">
        <v>32</v>
      </c>
      <c r="F63" s="322" t="s">
        <v>311</v>
      </c>
      <c r="G63" s="264" t="s">
        <v>382</v>
      </c>
      <c r="H63" s="322"/>
      <c r="I63" s="322"/>
      <c r="J63" s="323" t="s">
        <v>359</v>
      </c>
      <c r="K63" s="315" t="b">
        <f>IF(_xlfn.IFNA(VLOOKUP(B63,Holidays[],3,FALSE),0)=0,FALSE,VLOOKUP(B63,Holidays[],4,FALSE))</f>
        <v>0</v>
      </c>
      <c r="L63" s="315">
        <f>VLOOKUP(T_Activities[[#This Row],[Project]],T_ProjectList[],2)</f>
        <v>1</v>
      </c>
    </row>
    <row r="64" spans="1:12" ht="30" x14ac:dyDescent="0.2">
      <c r="A64" s="325">
        <f>ROUNDUP(((T_Activities[[#This Row],[Dates]]-'1 Controls'!$I$12)/7),0)</f>
        <v>2</v>
      </c>
      <c r="B64" s="326">
        <v>43976</v>
      </c>
      <c r="C64" s="327">
        <f>IF(T_Activities[[#This Row],[Is Holiday]]=TRUE,"Holiday",T_Activities[[#This Row],[Dates]])</f>
        <v>43976</v>
      </c>
      <c r="D64" s="328" t="s">
        <v>350</v>
      </c>
      <c r="E64" s="329" t="s">
        <v>32</v>
      </c>
      <c r="F64" s="265" t="s">
        <v>311</v>
      </c>
      <c r="G64" s="264" t="s">
        <v>382</v>
      </c>
      <c r="H64" s="265" t="s">
        <v>347</v>
      </c>
      <c r="I64" s="265"/>
      <c r="J64" s="266" t="s">
        <v>359</v>
      </c>
      <c r="K64" s="158" t="b">
        <f>IF(_xlfn.IFNA(VLOOKUP(B64,Holidays[],3,FALSE),0)=0,FALSE,VLOOKUP(B64,Holidays[],4,FALSE))</f>
        <v>0</v>
      </c>
      <c r="L64" s="158">
        <f>VLOOKUP(T_Activities[[#This Row],[Project]],T_ProjectList[],2)</f>
        <v>1</v>
      </c>
    </row>
    <row r="65" spans="1:12" ht="30" x14ac:dyDescent="0.2">
      <c r="A65" s="335">
        <f>ROUNDUP(((T_Activities[[#This Row],[Dates]]-'1 Controls'!$I$12)/7),0)</f>
        <v>2</v>
      </c>
      <c r="B65" s="336">
        <v>43976</v>
      </c>
      <c r="C65" s="337">
        <f>IF(T_Activities[[#This Row],[Is Holiday]]=TRUE,"Holiday",T_Activities[[#This Row],[Dates]])</f>
        <v>43976</v>
      </c>
      <c r="D65" s="333" t="s">
        <v>360</v>
      </c>
      <c r="E65" s="339" t="s">
        <v>32</v>
      </c>
      <c r="F65" s="265" t="s">
        <v>311</v>
      </c>
      <c r="G65" s="264" t="s">
        <v>382</v>
      </c>
      <c r="H65" s="299" t="s">
        <v>344</v>
      </c>
      <c r="I65" s="322"/>
      <c r="J65" s="323" t="s">
        <v>359</v>
      </c>
      <c r="K65" s="315" t="b">
        <f>IF(_xlfn.IFNA(VLOOKUP(B65,Holidays[],3,FALSE),0)=0,FALSE,VLOOKUP(B65,Holidays[],4,FALSE))</f>
        <v>0</v>
      </c>
      <c r="L65" s="315">
        <f>VLOOKUP(T_Activities[[#This Row],[Project]],T_ProjectList[],2)</f>
        <v>1</v>
      </c>
    </row>
    <row r="66" spans="1:12" ht="30" x14ac:dyDescent="0.2">
      <c r="A66" s="335">
        <f>ROUNDUP(((T_Activities[[#This Row],[Dates]]-'1 Controls'!$I$12)/7),0)</f>
        <v>2</v>
      </c>
      <c r="B66" s="336">
        <v>43977</v>
      </c>
      <c r="C66" s="337">
        <f>IF(T_Activities[[#This Row],[Is Holiday]]=TRUE,"Holiday",T_Activities[[#This Row],[Dates]])</f>
        <v>43977</v>
      </c>
      <c r="D66" s="333" t="s">
        <v>360</v>
      </c>
      <c r="E66" s="339" t="s">
        <v>32</v>
      </c>
      <c r="F66" s="265" t="s">
        <v>311</v>
      </c>
      <c r="G66" s="264" t="s">
        <v>382</v>
      </c>
      <c r="H66" s="299" t="s">
        <v>344</v>
      </c>
      <c r="I66" s="322"/>
      <c r="J66" s="323" t="s">
        <v>359</v>
      </c>
      <c r="K66" s="315" t="b">
        <f>IF(_xlfn.IFNA(VLOOKUP(B66,Holidays[],3,FALSE),0)=0,FALSE,VLOOKUP(B66,Holidays[],4,FALSE))</f>
        <v>0</v>
      </c>
      <c r="L66" s="315">
        <f>VLOOKUP(T_Activities[[#This Row],[Project]],T_ProjectList[],2)</f>
        <v>1</v>
      </c>
    </row>
    <row r="67" spans="1:12" ht="45" x14ac:dyDescent="0.2">
      <c r="A67" s="325">
        <f>ROUNDUP(((T_Activities[[#This Row],[Dates]]-'1 Controls'!$I$12)/7),0)</f>
        <v>2</v>
      </c>
      <c r="B67" s="326">
        <v>43978</v>
      </c>
      <c r="C67" s="327">
        <f>IF(T_Activities[[#This Row],[Is Holiday]]=TRUE,"Holiday",T_Activities[[#This Row],[Dates]])</f>
        <v>43978</v>
      </c>
      <c r="D67" s="328" t="s">
        <v>326</v>
      </c>
      <c r="E67" s="329" t="s">
        <v>32</v>
      </c>
      <c r="F67" s="265" t="s">
        <v>311</v>
      </c>
      <c r="G67" s="264" t="s">
        <v>382</v>
      </c>
      <c r="H67" s="265" t="s">
        <v>346</v>
      </c>
      <c r="I67" s="265"/>
      <c r="J67" s="266" t="s">
        <v>359</v>
      </c>
      <c r="K67" s="158" t="b">
        <f>IF(_xlfn.IFNA(VLOOKUP(B67,Holidays[],3,FALSE),0)=0,FALSE,VLOOKUP(B67,Holidays[],4,FALSE))</f>
        <v>0</v>
      </c>
      <c r="L67" s="158">
        <f>VLOOKUP(T_Activities[[#This Row],[Project]],T_ProjectList[],2)</f>
        <v>1</v>
      </c>
    </row>
    <row r="68" spans="1:12" ht="30" x14ac:dyDescent="0.2">
      <c r="A68" s="335">
        <f>ROUNDUP(((T_Activities[[#This Row],[Dates]]-'1 Controls'!$I$12)/7),0)</f>
        <v>2</v>
      </c>
      <c r="B68" s="336">
        <v>43978</v>
      </c>
      <c r="C68" s="337">
        <f>IF(T_Activities[[#This Row],[Is Holiday]]=TRUE,"Holiday",T_Activities[[#This Row],[Dates]])</f>
        <v>43978</v>
      </c>
      <c r="D68" s="333" t="s">
        <v>356</v>
      </c>
      <c r="E68" s="339" t="s">
        <v>32</v>
      </c>
      <c r="F68" s="265" t="s">
        <v>311</v>
      </c>
      <c r="G68" s="264" t="s">
        <v>382</v>
      </c>
      <c r="H68" s="299" t="s">
        <v>323</v>
      </c>
      <c r="I68" s="322"/>
      <c r="J68" s="323" t="s">
        <v>359</v>
      </c>
      <c r="K68" s="315" t="b">
        <f>IF(_xlfn.IFNA(VLOOKUP(B68,Holidays[],3,FALSE),0)=0,FALSE,VLOOKUP(B68,Holidays[],4,FALSE))</f>
        <v>0</v>
      </c>
      <c r="L68" s="315">
        <f>VLOOKUP(T_Activities[[#This Row],[Project]],T_ProjectList[],2)</f>
        <v>1</v>
      </c>
    </row>
    <row r="69" spans="1:12" ht="30" x14ac:dyDescent="0.2">
      <c r="A69" s="335">
        <f>ROUNDUP(((T_Activities[[#This Row],[Dates]]-'1 Controls'!$I$12)/7),0)</f>
        <v>2</v>
      </c>
      <c r="B69" s="336">
        <v>43979</v>
      </c>
      <c r="C69" s="337">
        <f>IF(T_Activities[[#This Row],[Is Holiday]]=TRUE,"Holiday",T_Activities[[#This Row],[Dates]])</f>
        <v>43979</v>
      </c>
      <c r="D69" s="338" t="s">
        <v>351</v>
      </c>
      <c r="E69" s="334" t="s">
        <v>32</v>
      </c>
      <c r="F69" s="299" t="s">
        <v>311</v>
      </c>
      <c r="G69" s="264" t="s">
        <v>382</v>
      </c>
      <c r="H69" s="322"/>
      <c r="I69" s="322"/>
      <c r="J69" s="323" t="s">
        <v>359</v>
      </c>
      <c r="K69" s="315" t="b">
        <f>IF(_xlfn.IFNA(VLOOKUP(B69,Holidays[],3,FALSE),0)=0,FALSE,VLOOKUP(B69,Holidays[],4,FALSE))</f>
        <v>0</v>
      </c>
      <c r="L69" s="315">
        <f>VLOOKUP(T_Activities[[#This Row],[Project]],T_ProjectList[],2)</f>
        <v>1</v>
      </c>
    </row>
    <row r="70" spans="1:12" ht="30" x14ac:dyDescent="0.2">
      <c r="A70" s="335">
        <f>ROUNDUP(((T_Activities[[#This Row],[Dates]]-'1 Controls'!$I$12)/7),0)</f>
        <v>2</v>
      </c>
      <c r="B70" s="336">
        <v>43979</v>
      </c>
      <c r="C70" s="337">
        <f>IF(T_Activities[[#This Row],[Is Holiday]]=TRUE,"Holiday",T_Activities[[#This Row],[Dates]])</f>
        <v>43979</v>
      </c>
      <c r="D70" s="338" t="s">
        <v>357</v>
      </c>
      <c r="E70" s="339" t="s">
        <v>32</v>
      </c>
      <c r="F70" s="265" t="s">
        <v>311</v>
      </c>
      <c r="G70" s="264" t="s">
        <v>382</v>
      </c>
      <c r="H70" s="299" t="s">
        <v>323</v>
      </c>
      <c r="I70" s="322"/>
      <c r="J70" s="323" t="s">
        <v>359</v>
      </c>
      <c r="K70" s="315" t="b">
        <f>IF(_xlfn.IFNA(VLOOKUP(B70,Holidays[],3,FALSE),0)=0,FALSE,VLOOKUP(B70,Holidays[],4,FALSE))</f>
        <v>0</v>
      </c>
      <c r="L70" s="315">
        <f>VLOOKUP(T_Activities[[#This Row],[Project]],T_ProjectList[],2)</f>
        <v>1</v>
      </c>
    </row>
    <row r="71" spans="1:12" ht="30" x14ac:dyDescent="0.2">
      <c r="A71" s="340">
        <f>ROUNDUP(((T_Activities[[#This Row],[Dates]]-'1 Controls'!$I$12)/7),0)</f>
        <v>2</v>
      </c>
      <c r="B71" s="354">
        <v>43980</v>
      </c>
      <c r="C71" s="355">
        <f>IF(T_Activities[[#This Row],[Is Holiday]]=TRUE,"Holiday",T_Activities[[#This Row],[Dates]])</f>
        <v>43980</v>
      </c>
      <c r="D71" s="338" t="s">
        <v>357</v>
      </c>
      <c r="E71" s="343" t="s">
        <v>32</v>
      </c>
      <c r="F71" s="265" t="s">
        <v>311</v>
      </c>
      <c r="G71" s="264" t="s">
        <v>382</v>
      </c>
      <c r="H71" s="265" t="s">
        <v>324</v>
      </c>
      <c r="I71" s="344"/>
      <c r="J71" s="316" t="s">
        <v>359</v>
      </c>
      <c r="K71" s="315" t="b">
        <f>IF(_xlfn.IFNA(VLOOKUP(B71,Holidays[],3,FALSE),0)=0,FALSE,VLOOKUP(B71,Holidays[],4,FALSE))</f>
        <v>0</v>
      </c>
      <c r="L71" s="315">
        <f>VLOOKUP(T_Activities[[#This Row],[Project]],T_ProjectList[],2)</f>
        <v>1</v>
      </c>
    </row>
    <row r="72" spans="1:12" ht="30" x14ac:dyDescent="0.2">
      <c r="A72" s="340">
        <f>ROUNDUP(((T_Activities[[#This Row],[Dates]]-'1 Controls'!$I$12)/7),0)</f>
        <v>2</v>
      </c>
      <c r="B72" s="341">
        <v>43980</v>
      </c>
      <c r="C72" s="342">
        <f>IF(T_Activities[[#This Row],[Is Holiday]]=TRUE,"Holiday",T_Activities[[#This Row],[Dates]])</f>
        <v>43980</v>
      </c>
      <c r="D72" s="338" t="s">
        <v>358</v>
      </c>
      <c r="E72" s="343" t="s">
        <v>32</v>
      </c>
      <c r="F72" s="265" t="s">
        <v>311</v>
      </c>
      <c r="G72" s="264" t="s">
        <v>382</v>
      </c>
      <c r="H72" s="265" t="s">
        <v>325</v>
      </c>
      <c r="I72" s="344"/>
      <c r="J72" s="316" t="s">
        <v>359</v>
      </c>
      <c r="K72" s="315" t="b">
        <f>IF(_xlfn.IFNA(VLOOKUP(B72,Holidays[],3,FALSE),0)=0,FALSE,VLOOKUP(B72,Holidays[],4,FALSE))</f>
        <v>0</v>
      </c>
      <c r="L72" s="315">
        <f>VLOOKUP(T_Activities[[#This Row],[Project]],T_ProjectList[],2)</f>
        <v>1</v>
      </c>
    </row>
    <row r="73" spans="1:12" ht="30" x14ac:dyDescent="0.2">
      <c r="A73" s="340">
        <f>ROUNDUP(((T_Activities[[#This Row],[Dates]]-'1 Controls'!$I$12)/7),0)</f>
        <v>3</v>
      </c>
      <c r="B73" s="341">
        <v>43983</v>
      </c>
      <c r="C73" s="342">
        <f>IF(T_Activities[[#This Row],[Is Holiday]]=TRUE,"Holiday",T_Activities[[#This Row],[Dates]])</f>
        <v>43983</v>
      </c>
      <c r="D73" s="338" t="s">
        <v>355</v>
      </c>
      <c r="E73" s="329" t="s">
        <v>25</v>
      </c>
      <c r="F73" s="265" t="s">
        <v>311</v>
      </c>
      <c r="G73" s="264" t="s">
        <v>382</v>
      </c>
      <c r="H73" s="265" t="s">
        <v>324</v>
      </c>
      <c r="I73" s="344"/>
      <c r="J73" s="316" t="s">
        <v>361</v>
      </c>
      <c r="K73" s="315" t="b">
        <f>IF(_xlfn.IFNA(VLOOKUP(B73,Holidays[],3,FALSE),0)=0,FALSE,VLOOKUP(B73,Holidays[],4,FALSE))</f>
        <v>0</v>
      </c>
      <c r="L73" s="315">
        <f>VLOOKUP(T_Activities[[#This Row],[Project]],T_ProjectList[],2)</f>
        <v>1</v>
      </c>
    </row>
    <row r="74" spans="1:12" ht="30" x14ac:dyDescent="0.2">
      <c r="A74" s="330">
        <f>ROUNDUP(((T_Activities[[#This Row],[Dates]]-'1 Controls'!$I$12)/7),0)</f>
        <v>3</v>
      </c>
      <c r="B74" s="331">
        <v>43983</v>
      </c>
      <c r="C74" s="332">
        <f>IF(T_Activities[[#This Row],[Is Holiday]]=TRUE,"Holiday",T_Activities[[#This Row],[Dates]])</f>
        <v>43983</v>
      </c>
      <c r="D74" s="333" t="s">
        <v>375</v>
      </c>
      <c r="E74" s="334" t="s">
        <v>24</v>
      </c>
      <c r="F74" s="299" t="s">
        <v>311</v>
      </c>
      <c r="G74" s="264" t="s">
        <v>382</v>
      </c>
      <c r="H74" s="299"/>
      <c r="I74" s="299"/>
      <c r="J74" s="300"/>
      <c r="K74" s="158" t="b">
        <f>IF(_xlfn.IFNA(VLOOKUP(B74,Holidays[],3,FALSE),0)=0,FALSE,VLOOKUP(B74,Holidays[],4,FALSE))</f>
        <v>0</v>
      </c>
      <c r="L74" s="158">
        <f>VLOOKUP(T_Activities[[#This Row],[Project]],T_ProjectList[],2)</f>
        <v>1</v>
      </c>
    </row>
    <row r="75" spans="1:12" ht="30" x14ac:dyDescent="0.2">
      <c r="A75" s="330">
        <f>ROUNDUP(((T_Activities[[#This Row],[Dates]]-'1 Controls'!$I$12)/7),0)</f>
        <v>3</v>
      </c>
      <c r="B75" s="331">
        <v>43983</v>
      </c>
      <c r="C75" s="332">
        <f>IF(T_Activities[[#This Row],[Is Holiday]]=TRUE,"Holiday",T_Activities[[#This Row],[Dates]])</f>
        <v>43983</v>
      </c>
      <c r="D75" s="333" t="s">
        <v>362</v>
      </c>
      <c r="E75" s="334" t="s">
        <v>25</v>
      </c>
      <c r="F75" s="299" t="s">
        <v>311</v>
      </c>
      <c r="G75" s="264" t="s">
        <v>382</v>
      </c>
      <c r="H75" s="299"/>
      <c r="I75" s="299"/>
      <c r="J75" s="300" t="s">
        <v>361</v>
      </c>
      <c r="K75" s="158" t="b">
        <f>IF(_xlfn.IFNA(VLOOKUP(B75,Holidays[],3,FALSE),0)=0,FALSE,VLOOKUP(B75,Holidays[],4,FALSE))</f>
        <v>0</v>
      </c>
      <c r="L75" s="158">
        <f>VLOOKUP(T_Activities[[#This Row],[Project]],T_ProjectList[],2)</f>
        <v>1</v>
      </c>
    </row>
    <row r="76" spans="1:12" ht="31" x14ac:dyDescent="0.2">
      <c r="A76" s="330">
        <f>ROUNDUP(((T_Activities[[#This Row],[Dates]]-'1 Controls'!$I$12)/7),0)</f>
        <v>3</v>
      </c>
      <c r="B76" s="331">
        <v>43984</v>
      </c>
      <c r="C76" s="332">
        <f>IF(T_Activities[[#This Row],[Is Holiday]]=TRUE,"Holiday",T_Activities[[#This Row],[Dates]])</f>
        <v>43984</v>
      </c>
      <c r="D76" s="345" t="s">
        <v>334</v>
      </c>
      <c r="E76" s="334" t="s">
        <v>24</v>
      </c>
      <c r="F76" s="299" t="s">
        <v>311</v>
      </c>
      <c r="G76" s="264" t="s">
        <v>382</v>
      </c>
      <c r="H76" s="299"/>
      <c r="I76" s="299"/>
      <c r="J76" s="300" t="s">
        <v>313</v>
      </c>
      <c r="K76" s="158" t="b">
        <f>IF(_xlfn.IFNA(VLOOKUP(B76,Holidays[],3,FALSE),0)=0,FALSE,VLOOKUP(B76,Holidays[],4,FALSE))</f>
        <v>0</v>
      </c>
      <c r="L76" s="158">
        <f>VLOOKUP(T_Activities[[#This Row],[Project]],T_ProjectList[],2)</f>
        <v>1</v>
      </c>
    </row>
    <row r="77" spans="1:12" ht="31" x14ac:dyDescent="0.2">
      <c r="A77" s="330">
        <f>ROUNDUP(((T_Activities[[#This Row],[Dates]]-'1 Controls'!$I$12)/7),0)</f>
        <v>3</v>
      </c>
      <c r="B77" s="331">
        <v>43985</v>
      </c>
      <c r="C77" s="332">
        <f>IF(T_Activities[[#This Row],[Is Holiday]]=TRUE,"Holiday",T_Activities[[#This Row],[Dates]])</f>
        <v>43985</v>
      </c>
      <c r="D77" s="345" t="s">
        <v>334</v>
      </c>
      <c r="E77" s="334" t="s">
        <v>24</v>
      </c>
      <c r="F77" s="299" t="s">
        <v>311</v>
      </c>
      <c r="G77" s="264" t="s">
        <v>382</v>
      </c>
      <c r="H77" s="299"/>
      <c r="I77" s="299"/>
      <c r="J77" s="300" t="s">
        <v>313</v>
      </c>
      <c r="K77" s="158" t="b">
        <f>IF(_xlfn.IFNA(VLOOKUP(B77,Holidays[],3,FALSE),0)=0,FALSE,VLOOKUP(B77,Holidays[],4,FALSE))</f>
        <v>0</v>
      </c>
      <c r="L77" s="158">
        <f>VLOOKUP(T_Activities[[#This Row],[Project]],T_ProjectList[],2)</f>
        <v>1</v>
      </c>
    </row>
    <row r="78" spans="1:12" ht="31" x14ac:dyDescent="0.2">
      <c r="A78" s="330">
        <f>ROUNDUP(((T_Activities[[#This Row],[Dates]]-'1 Controls'!$I$12)/7),0)</f>
        <v>3</v>
      </c>
      <c r="B78" s="331">
        <v>43986</v>
      </c>
      <c r="C78" s="332">
        <f>IF(T_Activities[[#This Row],[Is Holiday]]=TRUE,"Holiday",T_Activities[[#This Row],[Dates]])</f>
        <v>43986</v>
      </c>
      <c r="D78" s="345" t="s">
        <v>334</v>
      </c>
      <c r="E78" s="334" t="s">
        <v>24</v>
      </c>
      <c r="F78" s="299" t="s">
        <v>311</v>
      </c>
      <c r="G78" s="264" t="s">
        <v>382</v>
      </c>
      <c r="H78" s="299"/>
      <c r="I78" s="299"/>
      <c r="J78" s="300" t="s">
        <v>313</v>
      </c>
      <c r="K78" s="158" t="b">
        <f>IF(_xlfn.IFNA(VLOOKUP(B78,Holidays[],3,FALSE),0)=0,FALSE,VLOOKUP(B78,Holidays[],4,FALSE))</f>
        <v>0</v>
      </c>
      <c r="L78" s="158">
        <f>VLOOKUP(T_Activities[[#This Row],[Project]],T_ProjectList[],2)</f>
        <v>1</v>
      </c>
    </row>
    <row r="79" spans="1:12" ht="31" x14ac:dyDescent="0.2">
      <c r="A79" s="330">
        <f>ROUNDUP(((T_Activities[[#This Row],[Dates]]-'1 Controls'!$I$12)/7),0)</f>
        <v>3</v>
      </c>
      <c r="B79" s="331">
        <v>43987</v>
      </c>
      <c r="C79" s="332">
        <f>IF(T_Activities[[#This Row],[Is Holiday]]=TRUE,"Holiday",T_Activities[[#This Row],[Dates]])</f>
        <v>43987</v>
      </c>
      <c r="D79" s="345" t="s">
        <v>334</v>
      </c>
      <c r="E79" s="334" t="s">
        <v>24</v>
      </c>
      <c r="F79" s="299" t="s">
        <v>311</v>
      </c>
      <c r="G79" s="264" t="s">
        <v>382</v>
      </c>
      <c r="H79" s="299"/>
      <c r="I79" s="299"/>
      <c r="J79" s="300" t="s">
        <v>313</v>
      </c>
      <c r="K79" s="158" t="b">
        <f>IF(_xlfn.IFNA(VLOOKUP(B79,Holidays[],3,FALSE),0)=0,FALSE,VLOOKUP(B79,Holidays[],4,FALSE))</f>
        <v>0</v>
      </c>
      <c r="L79" s="158">
        <f>VLOOKUP(T_Activities[[#This Row],[Project]],T_ProjectList[],2)</f>
        <v>1</v>
      </c>
    </row>
    <row r="80" spans="1:12" ht="30" x14ac:dyDescent="0.2">
      <c r="A80" s="330">
        <f>ROUNDUP(((T_Activities[[#This Row],[Dates]]-'1 Controls'!$I$12)/7),0)</f>
        <v>4</v>
      </c>
      <c r="B80" s="331">
        <v>43990</v>
      </c>
      <c r="C80" s="332">
        <f>IF(T_Activities[[#This Row],[Is Holiday]]=TRUE,"Holiday",T_Activities[[#This Row],[Dates]])</f>
        <v>43990</v>
      </c>
      <c r="D80" s="333" t="s">
        <v>364</v>
      </c>
      <c r="E80" s="334" t="s">
        <v>24</v>
      </c>
      <c r="F80" s="299" t="s">
        <v>311</v>
      </c>
      <c r="G80" s="264" t="s">
        <v>382</v>
      </c>
      <c r="H80" s="299"/>
      <c r="I80" s="299"/>
      <c r="J80" s="300" t="s">
        <v>313</v>
      </c>
      <c r="K80" s="158" t="b">
        <f>IF(_xlfn.IFNA(VLOOKUP(B80,Holidays[],3,FALSE),0)=0,FALSE,VLOOKUP(B80,Holidays[],4,FALSE))</f>
        <v>0</v>
      </c>
      <c r="L80" s="158">
        <f>VLOOKUP(T_Activities[[#This Row],[Project]],T_ProjectList[],2)</f>
        <v>1</v>
      </c>
    </row>
    <row r="81" spans="1:12" ht="30" x14ac:dyDescent="0.2">
      <c r="A81" s="330">
        <f>ROUNDUP(((T_Activities[[#This Row],[Dates]]-'1 Controls'!$I$12)/7),0)</f>
        <v>4</v>
      </c>
      <c r="B81" s="331">
        <v>43990</v>
      </c>
      <c r="C81" s="332">
        <f>IF(T_Activities[[#This Row],[Is Holiday]]=TRUE,"Holiday",T_Activities[[#This Row],[Dates]])</f>
        <v>43990</v>
      </c>
      <c r="D81" s="338" t="s">
        <v>333</v>
      </c>
      <c r="E81" s="334" t="s">
        <v>24</v>
      </c>
      <c r="F81" s="299" t="s">
        <v>311</v>
      </c>
      <c r="G81" s="264" t="s">
        <v>382</v>
      </c>
      <c r="H81" s="299"/>
      <c r="I81" s="299"/>
      <c r="J81" s="300" t="s">
        <v>313</v>
      </c>
      <c r="K81" s="158" t="b">
        <f>IF(_xlfn.IFNA(VLOOKUP(B81,Holidays[],3,FALSE),0)=0,FALSE,VLOOKUP(B81,Holidays[],4,FALSE))</f>
        <v>0</v>
      </c>
      <c r="L81" s="158">
        <f>VLOOKUP(T_Activities[[#This Row],[Project]],T_ProjectList[],2)</f>
        <v>1</v>
      </c>
    </row>
    <row r="82" spans="1:12" ht="30" x14ac:dyDescent="0.2">
      <c r="A82" s="330">
        <f>ROUNDUP(((T_Activities[[#This Row],[Dates]]-'1 Controls'!$I$12)/7),0)</f>
        <v>4</v>
      </c>
      <c r="B82" s="331">
        <v>43991</v>
      </c>
      <c r="C82" s="332">
        <f>IF(T_Activities[[#This Row],[Is Holiday]]=TRUE,"Holiday",T_Activities[[#This Row],[Dates]])</f>
        <v>43991</v>
      </c>
      <c r="D82" s="338" t="s">
        <v>328</v>
      </c>
      <c r="E82" s="334" t="s">
        <v>24</v>
      </c>
      <c r="F82" s="299" t="s">
        <v>311</v>
      </c>
      <c r="G82" s="264" t="s">
        <v>382</v>
      </c>
      <c r="H82" s="299"/>
      <c r="I82" s="299"/>
      <c r="J82" s="300"/>
      <c r="K82" s="158" t="b">
        <f>IF(_xlfn.IFNA(VLOOKUP(B82,Holidays[],3,FALSE),0)=0,FALSE,VLOOKUP(B82,Holidays[],4,FALSE))</f>
        <v>0</v>
      </c>
      <c r="L82" s="158">
        <f>VLOOKUP(T_Activities[[#This Row],[Project]],T_ProjectList[],2)</f>
        <v>1</v>
      </c>
    </row>
    <row r="83" spans="1:12" ht="30" x14ac:dyDescent="0.2">
      <c r="A83" s="340">
        <f>ROUNDUP(((T_Activities[[#This Row],[Dates]]-'1 Controls'!$I$12)/7),0)</f>
        <v>4</v>
      </c>
      <c r="B83" s="341">
        <v>43992</v>
      </c>
      <c r="C83" s="342">
        <f>IF(T_Activities[[#This Row],[Is Holiday]]=TRUE,"Holiday",T_Activities[[#This Row],[Dates]])</f>
        <v>43992</v>
      </c>
      <c r="D83" s="345" t="s">
        <v>327</v>
      </c>
      <c r="E83" s="343" t="s">
        <v>24</v>
      </c>
      <c r="F83" s="265" t="s">
        <v>311</v>
      </c>
      <c r="G83" s="264" t="s">
        <v>382</v>
      </c>
      <c r="H83" s="265" t="s">
        <v>140</v>
      </c>
      <c r="I83" s="344"/>
      <c r="J83" s="316"/>
      <c r="K83" s="315" t="b">
        <f>IF(_xlfn.IFNA(VLOOKUP(B83,Holidays[],3,FALSE),0)=0,FALSE,VLOOKUP(B83,Holidays[],4,FALSE))</f>
        <v>0</v>
      </c>
      <c r="L83" s="315">
        <f>VLOOKUP(T_Activities[[#This Row],[Project]],T_ProjectList[],2)</f>
        <v>1</v>
      </c>
    </row>
    <row r="84" spans="1:12" ht="30" x14ac:dyDescent="0.2">
      <c r="A84" s="335">
        <f>ROUNDUP(((T_Activities[[#This Row],[Dates]]-'1 Controls'!$I$12)/7),0)</f>
        <v>4</v>
      </c>
      <c r="B84" s="336">
        <v>43992</v>
      </c>
      <c r="C84" s="337">
        <f>IF(T_Activities[[#This Row],[Is Holiday]]=TRUE,"Holiday",T_Activities[[#This Row],[Dates]])</f>
        <v>43992</v>
      </c>
      <c r="D84" s="338" t="s">
        <v>332</v>
      </c>
      <c r="E84" s="339" t="s">
        <v>24</v>
      </c>
      <c r="F84" s="265" t="s">
        <v>311</v>
      </c>
      <c r="G84" s="264" t="s">
        <v>382</v>
      </c>
      <c r="H84" s="299" t="s">
        <v>325</v>
      </c>
      <c r="I84" s="322"/>
      <c r="J84" s="323" t="s">
        <v>312</v>
      </c>
      <c r="K84" s="324" t="b">
        <f>IF(_xlfn.IFNA(VLOOKUP(B84,Holidays[],3,FALSE),0)=0,FALSE,VLOOKUP(B84,Holidays[],4,FALSE))</f>
        <v>0</v>
      </c>
      <c r="L84" s="315">
        <f>VLOOKUP(T_Activities[[#This Row],[Project]],T_ProjectList[],2)</f>
        <v>1</v>
      </c>
    </row>
    <row r="85" spans="1:12" ht="30" x14ac:dyDescent="0.2">
      <c r="A85" s="335">
        <f>ROUNDUP(((T_Activities[[#This Row],[Dates]]-'1 Controls'!$I$12)/7),0)</f>
        <v>4</v>
      </c>
      <c r="B85" s="336">
        <v>43993</v>
      </c>
      <c r="C85" s="337">
        <f>IF(T_Activities[[#This Row],[Is Holiday]]=TRUE,"Holiday",T_Activities[[#This Row],[Dates]])</f>
        <v>43993</v>
      </c>
      <c r="D85" s="338" t="s">
        <v>332</v>
      </c>
      <c r="E85" s="339" t="s">
        <v>24</v>
      </c>
      <c r="F85" s="265" t="s">
        <v>311</v>
      </c>
      <c r="G85" s="264" t="s">
        <v>382</v>
      </c>
      <c r="H85" s="299" t="s">
        <v>325</v>
      </c>
      <c r="I85" s="322"/>
      <c r="J85" s="323" t="s">
        <v>312</v>
      </c>
      <c r="K85" s="324" t="b">
        <f>IF(_xlfn.IFNA(VLOOKUP(B85,Holidays[],3,FALSE),0)=0,FALSE,VLOOKUP(B85,Holidays[],4,FALSE))</f>
        <v>0</v>
      </c>
      <c r="L85" s="315">
        <f>VLOOKUP(T_Activities[[#This Row],[Project]],T_ProjectList[],2)</f>
        <v>1</v>
      </c>
    </row>
    <row r="86" spans="1:12" ht="30" x14ac:dyDescent="0.2">
      <c r="A86" s="330">
        <f>ROUNDUP(((T_Activities[[#This Row],[Dates]]-'1 Controls'!$I$12)/7),0)</f>
        <v>4</v>
      </c>
      <c r="B86" s="331">
        <v>43994</v>
      </c>
      <c r="C86" s="332">
        <f>IF(T_Activities[[#This Row],[Is Holiday]]=TRUE,"Holiday",T_Activities[[#This Row],[Dates]])</f>
        <v>43994</v>
      </c>
      <c r="D86" s="333" t="s">
        <v>363</v>
      </c>
      <c r="E86" s="334" t="s">
        <v>24</v>
      </c>
      <c r="F86" s="299" t="s">
        <v>311</v>
      </c>
      <c r="G86" s="264" t="s">
        <v>382</v>
      </c>
      <c r="H86" s="299"/>
      <c r="I86" s="299"/>
      <c r="J86" s="300"/>
      <c r="K86" s="195" t="b">
        <f>IF(_xlfn.IFNA(VLOOKUP(B86,Holidays[],3,FALSE),0)=0,FALSE,VLOOKUP(B86,Holidays[],4,FALSE))</f>
        <v>0</v>
      </c>
      <c r="L86" s="158">
        <f>VLOOKUP(T_Activities[[#This Row],[Project]],T_ProjectList[],2)</f>
        <v>1</v>
      </c>
    </row>
    <row r="87" spans="1:12" ht="31" x14ac:dyDescent="0.2">
      <c r="A87" s="330">
        <f>ROUNDUP(((T_Activities[[#This Row],[Dates]]-'1 Controls'!$I$12)/7),0)</f>
        <v>5</v>
      </c>
      <c r="B87" s="331">
        <v>43997</v>
      </c>
      <c r="C87" s="332">
        <f>IF(T_Activities[[#This Row],[Is Holiday]]=TRUE,"Holiday",T_Activities[[#This Row],[Dates]])</f>
        <v>43997</v>
      </c>
      <c r="D87" s="346" t="s">
        <v>338</v>
      </c>
      <c r="E87" s="334" t="s">
        <v>24</v>
      </c>
      <c r="F87" s="299" t="s">
        <v>311</v>
      </c>
      <c r="G87" s="264" t="s">
        <v>382</v>
      </c>
      <c r="H87" s="299" t="s">
        <v>140</v>
      </c>
      <c r="I87" s="299"/>
      <c r="J87" s="300" t="s">
        <v>313</v>
      </c>
      <c r="K87" s="158" t="b">
        <f>IF(_xlfn.IFNA(VLOOKUP(B87,Holidays[],3,FALSE),0)=0,FALSE,VLOOKUP(B87,Holidays[],4,FALSE))</f>
        <v>0</v>
      </c>
      <c r="L87" s="158">
        <f>VLOOKUP(T_Activities[[#This Row],[Project]],T_ProjectList[],2)</f>
        <v>1</v>
      </c>
    </row>
    <row r="88" spans="1:12" ht="31" x14ac:dyDescent="0.2">
      <c r="A88" s="340">
        <f>ROUNDUP(((T_Activities[[#This Row],[Dates]]-'1 Controls'!$I$12)/7),0)</f>
        <v>5</v>
      </c>
      <c r="B88" s="341">
        <v>43998</v>
      </c>
      <c r="C88" s="342">
        <f>IF(T_Activities[[#This Row],[Is Holiday]]=TRUE,"Holiday",T_Activities[[#This Row],[Dates]])</f>
        <v>43998</v>
      </c>
      <c r="D88" s="345" t="s">
        <v>334</v>
      </c>
      <c r="E88" s="343" t="s">
        <v>24</v>
      </c>
      <c r="F88" s="265" t="s">
        <v>311</v>
      </c>
      <c r="G88" s="264" t="s">
        <v>382</v>
      </c>
      <c r="H88" s="265" t="s">
        <v>140</v>
      </c>
      <c r="I88" s="344"/>
      <c r="J88" s="316"/>
      <c r="K88" s="315" t="b">
        <f>IF(_xlfn.IFNA(VLOOKUP(B88,Holidays[],3,FALSE),0)=0,FALSE,VLOOKUP(B88,Holidays[],4,FALSE))</f>
        <v>0</v>
      </c>
      <c r="L88" s="315">
        <f>VLOOKUP(T_Activities[[#This Row],[Project]],T_ProjectList[],2)</f>
        <v>1</v>
      </c>
    </row>
    <row r="89" spans="1:12" ht="31" x14ac:dyDescent="0.2">
      <c r="A89" s="340">
        <f>ROUNDUP(((T_Activities[[#This Row],[Dates]]-'1 Controls'!$I$12)/7),0)</f>
        <v>5</v>
      </c>
      <c r="B89" s="341">
        <v>43999</v>
      </c>
      <c r="C89" s="342">
        <f>IF(T_Activities[[#This Row],[Is Holiday]]=TRUE,"Holiday",T_Activities[[#This Row],[Dates]])</f>
        <v>43999</v>
      </c>
      <c r="D89" s="345" t="s">
        <v>335</v>
      </c>
      <c r="E89" s="343" t="s">
        <v>24</v>
      </c>
      <c r="F89" s="265" t="s">
        <v>311</v>
      </c>
      <c r="G89" s="264" t="s">
        <v>382</v>
      </c>
      <c r="H89" s="265" t="s">
        <v>140</v>
      </c>
      <c r="I89" s="344"/>
      <c r="J89" s="316"/>
      <c r="K89" s="315" t="b">
        <f>IF(_xlfn.IFNA(VLOOKUP(B89,Holidays[],3,FALSE),0)=0,FALSE,VLOOKUP(B89,Holidays[],4,FALSE))</f>
        <v>0</v>
      </c>
      <c r="L89" s="315">
        <f>VLOOKUP(T_Activities[[#This Row],[Project]],T_ProjectList[],2)</f>
        <v>1</v>
      </c>
    </row>
    <row r="90" spans="1:12" ht="31" x14ac:dyDescent="0.2">
      <c r="A90" s="335">
        <f>ROUNDUP(((T_Activities[[#This Row],[Dates]]-'1 Controls'!$I$12)/7),0)</f>
        <v>5</v>
      </c>
      <c r="B90" s="336">
        <v>44000</v>
      </c>
      <c r="C90" s="337">
        <f>IF(T_Activities[[#This Row],[Is Holiday]]=TRUE,"Holiday",T_Activities[[#This Row],[Dates]])</f>
        <v>44000</v>
      </c>
      <c r="D90" s="345" t="s">
        <v>336</v>
      </c>
      <c r="E90" s="339" t="s">
        <v>24</v>
      </c>
      <c r="F90" s="265" t="s">
        <v>311</v>
      </c>
      <c r="G90" s="264" t="s">
        <v>382</v>
      </c>
      <c r="H90" s="299" t="s">
        <v>140</v>
      </c>
      <c r="I90" s="322"/>
      <c r="J90" s="323"/>
      <c r="K90" s="324" t="b">
        <f>IF(_xlfn.IFNA(VLOOKUP(B90,Holidays[],3,FALSE),0)=0,FALSE,VLOOKUP(B90,Holidays[],4,FALSE))</f>
        <v>0</v>
      </c>
      <c r="L90" s="315">
        <f>VLOOKUP(T_Activities[[#This Row],[Project]],T_ProjectList[],2)</f>
        <v>1</v>
      </c>
    </row>
    <row r="91" spans="1:12" ht="31" x14ac:dyDescent="0.2">
      <c r="A91" s="335">
        <f>ROUNDUP(((T_Activities[[#This Row],[Dates]]-'1 Controls'!$I$12)/7),0)</f>
        <v>5</v>
      </c>
      <c r="B91" s="336">
        <v>44001</v>
      </c>
      <c r="C91" s="337">
        <f>IF(T_Activities[[#This Row],[Is Holiday]]=TRUE,"Holiday",T_Activities[[#This Row],[Dates]])</f>
        <v>44001</v>
      </c>
      <c r="D91" s="345" t="s">
        <v>336</v>
      </c>
      <c r="E91" s="339" t="s">
        <v>24</v>
      </c>
      <c r="F91" s="265" t="s">
        <v>311</v>
      </c>
      <c r="G91" s="264" t="s">
        <v>382</v>
      </c>
      <c r="H91" s="299" t="s">
        <v>140</v>
      </c>
      <c r="I91" s="322"/>
      <c r="J91" s="323"/>
      <c r="K91" s="324" t="b">
        <f>IF(_xlfn.IFNA(VLOOKUP(B91,Holidays[],3,FALSE),0)=0,FALSE,VLOOKUP(B91,Holidays[],4,FALSE))</f>
        <v>0</v>
      </c>
      <c r="L91" s="315">
        <f>VLOOKUP(T_Activities[[#This Row],[Project]],T_ProjectList[],2)</f>
        <v>1</v>
      </c>
    </row>
    <row r="92" spans="1:12" ht="31" x14ac:dyDescent="0.2">
      <c r="A92" s="340">
        <f>ROUNDUP(((T_Activities[[#This Row],[Dates]]-'1 Controls'!$I$12)/7),0)</f>
        <v>6</v>
      </c>
      <c r="B92" s="336">
        <v>44004</v>
      </c>
      <c r="C92" s="342">
        <f>IF(T_Activities[[#This Row],[Is Holiday]]=TRUE,"Holiday",T_Activities[[#This Row],[Dates]])</f>
        <v>44004</v>
      </c>
      <c r="D92" s="345" t="s">
        <v>336</v>
      </c>
      <c r="E92" s="343" t="s">
        <v>24</v>
      </c>
      <c r="F92" s="265" t="s">
        <v>311</v>
      </c>
      <c r="G92" s="264" t="s">
        <v>382</v>
      </c>
      <c r="H92" s="265" t="s">
        <v>140</v>
      </c>
      <c r="I92" s="344"/>
      <c r="J92" s="316"/>
      <c r="K92" s="315" t="b">
        <f>IF(_xlfn.IFNA(VLOOKUP(B92,Holidays[],3,FALSE),0)=0,FALSE,VLOOKUP(B92,Holidays[],4,FALSE))</f>
        <v>0</v>
      </c>
      <c r="L92" s="315">
        <f>VLOOKUP(T_Activities[[#This Row],[Project]],T_ProjectList[],2)</f>
        <v>1</v>
      </c>
    </row>
    <row r="93" spans="1:12" ht="31" x14ac:dyDescent="0.2">
      <c r="A93" s="340">
        <f>ROUNDUP(((T_Activities[[#This Row],[Dates]]-'1 Controls'!$I$12)/7),0)</f>
        <v>6</v>
      </c>
      <c r="B93" s="341">
        <v>44005</v>
      </c>
      <c r="C93" s="342">
        <f>IF(T_Activities[[#This Row],[Is Holiday]]=TRUE,"Holiday",T_Activities[[#This Row],[Dates]])</f>
        <v>44005</v>
      </c>
      <c r="D93" s="345" t="s">
        <v>336</v>
      </c>
      <c r="E93" s="343" t="s">
        <v>24</v>
      </c>
      <c r="F93" s="265" t="s">
        <v>311</v>
      </c>
      <c r="G93" s="264" t="s">
        <v>382</v>
      </c>
      <c r="H93" s="265" t="s">
        <v>140</v>
      </c>
      <c r="I93" s="344"/>
      <c r="J93" s="316"/>
      <c r="K93" s="315" t="b">
        <f>IF(_xlfn.IFNA(VLOOKUP(B93,Holidays[],3,FALSE),0)=0,FALSE,VLOOKUP(B93,Holidays[],4,FALSE))</f>
        <v>0</v>
      </c>
      <c r="L93" s="315">
        <f>VLOOKUP(T_Activities[[#This Row],[Project]],T_ProjectList[],2)</f>
        <v>1</v>
      </c>
    </row>
    <row r="94" spans="1:12" ht="31" x14ac:dyDescent="0.2">
      <c r="A94" s="330">
        <f>ROUNDUP(((T_Activities[[#This Row],[Dates]]-'1 Controls'!$I$12)/7),0)</f>
        <v>6</v>
      </c>
      <c r="B94" s="331">
        <v>44005</v>
      </c>
      <c r="C94" s="332">
        <f>IF(T_Activities[[#This Row],[Is Holiday]]=TRUE,"Holiday",T_Activities[[#This Row],[Dates]])</f>
        <v>44005</v>
      </c>
      <c r="D94" s="346" t="s">
        <v>338</v>
      </c>
      <c r="E94" s="334" t="s">
        <v>24</v>
      </c>
      <c r="F94" s="299" t="s">
        <v>311</v>
      </c>
      <c r="G94" s="264" t="s">
        <v>382</v>
      </c>
      <c r="H94" s="299" t="s">
        <v>140</v>
      </c>
      <c r="I94" s="299"/>
      <c r="J94" s="300"/>
      <c r="K94" s="158" t="b">
        <f>IF(_xlfn.IFNA(VLOOKUP(B94,Holidays[],3,FALSE),0)=0,FALSE,VLOOKUP(B94,Holidays[],4,FALSE))</f>
        <v>0</v>
      </c>
      <c r="L94" s="158">
        <f>VLOOKUP(T_Activities[[#This Row],[Project]],T_ProjectList[],2)</f>
        <v>1</v>
      </c>
    </row>
    <row r="95" spans="1:12" ht="30" x14ac:dyDescent="0.2">
      <c r="A95" s="340">
        <f>ROUNDUP(((T_Activities[[#This Row],[Dates]]-'1 Controls'!$I$12)/7),0)</f>
        <v>6</v>
      </c>
      <c r="B95" s="341">
        <v>44006</v>
      </c>
      <c r="C95" s="342">
        <f>IF(T_Activities[[#This Row],[Is Holiday]]=TRUE,"Holiday",T_Activities[[#This Row],[Dates]])</f>
        <v>44006</v>
      </c>
      <c r="D95" s="347" t="s">
        <v>366</v>
      </c>
      <c r="E95" s="343" t="s">
        <v>24</v>
      </c>
      <c r="F95" s="265" t="s">
        <v>311</v>
      </c>
      <c r="G95" s="264" t="s">
        <v>382</v>
      </c>
      <c r="H95" s="265" t="s">
        <v>140</v>
      </c>
      <c r="I95" s="344"/>
      <c r="J95" s="316"/>
      <c r="K95" s="315" t="b">
        <f>IF(_xlfn.IFNA(VLOOKUP(B95,Holidays[],3,FALSE),0)=0,FALSE,VLOOKUP(B95,Holidays[],4,FALSE))</f>
        <v>0</v>
      </c>
      <c r="L95" s="315">
        <f>VLOOKUP(T_Activities[[#This Row],[Project]],T_ProjectList[],2)</f>
        <v>1</v>
      </c>
    </row>
    <row r="96" spans="1:12" ht="30" x14ac:dyDescent="0.2">
      <c r="A96" s="340">
        <f>ROUNDUP(((T_Activities[[#This Row],[Dates]]-'1 Controls'!$I$12)/7),0)</f>
        <v>6</v>
      </c>
      <c r="B96" s="341">
        <v>44007</v>
      </c>
      <c r="C96" s="342">
        <f>IF(T_Activities[[#This Row],[Is Holiday]]=TRUE,"Holiday",T_Activities[[#This Row],[Dates]])</f>
        <v>44007</v>
      </c>
      <c r="D96" s="347" t="s">
        <v>366</v>
      </c>
      <c r="E96" s="339" t="s">
        <v>24</v>
      </c>
      <c r="F96" s="265" t="s">
        <v>311</v>
      </c>
      <c r="G96" s="264" t="s">
        <v>382</v>
      </c>
      <c r="H96" s="265" t="s">
        <v>140</v>
      </c>
      <c r="I96" s="344"/>
      <c r="J96" s="316"/>
      <c r="K96" s="315" t="b">
        <f>IF(_xlfn.IFNA(VLOOKUP(B96,Holidays[],3,FALSE),0)=0,FALSE,VLOOKUP(B96,Holidays[],4,FALSE))</f>
        <v>0</v>
      </c>
      <c r="L96" s="315">
        <f>VLOOKUP(T_Activities[[#This Row],[Project]],T_ProjectList[],2)</f>
        <v>1</v>
      </c>
    </row>
    <row r="97" spans="1:12" ht="30" x14ac:dyDescent="0.2">
      <c r="A97" s="340">
        <f>ROUNDUP(((T_Activities[[#This Row],[Dates]]-'1 Controls'!$I$12)/7),0)</f>
        <v>6</v>
      </c>
      <c r="B97" s="341">
        <v>44008</v>
      </c>
      <c r="C97" s="342">
        <f>IF(T_Activities[[#This Row],[Is Holiday]]=TRUE,"Holiday",T_Activities[[#This Row],[Dates]])</f>
        <v>44008</v>
      </c>
      <c r="D97" s="347" t="s">
        <v>366</v>
      </c>
      <c r="E97" s="343" t="s">
        <v>24</v>
      </c>
      <c r="F97" s="265" t="s">
        <v>311</v>
      </c>
      <c r="G97" s="264" t="s">
        <v>382</v>
      </c>
      <c r="H97" s="265" t="s">
        <v>140</v>
      </c>
      <c r="I97" s="344"/>
      <c r="J97" s="316"/>
      <c r="K97" s="315" t="b">
        <f>IF(_xlfn.IFNA(VLOOKUP(B97,Holidays[],3,FALSE),0)=0,FALSE,VLOOKUP(B97,Holidays[],4,FALSE))</f>
        <v>0</v>
      </c>
      <c r="L97" s="315">
        <f>VLOOKUP(T_Activities[[#This Row],[Project]],T_ProjectList[],2)</f>
        <v>1</v>
      </c>
    </row>
    <row r="98" spans="1:12" ht="30" x14ac:dyDescent="0.2">
      <c r="A98" s="340">
        <f>ROUNDUP(((T_Activities[[#This Row],[Dates]]-'1 Controls'!$I$12)/7),0)</f>
        <v>7</v>
      </c>
      <c r="B98" s="341">
        <v>44011</v>
      </c>
      <c r="C98" s="342">
        <f>IF(T_Activities[[#This Row],[Is Holiday]]=TRUE,"Holiday",T_Activities[[#This Row],[Dates]])</f>
        <v>44011</v>
      </c>
      <c r="D98" s="347" t="s">
        <v>366</v>
      </c>
      <c r="E98" s="343" t="s">
        <v>24</v>
      </c>
      <c r="F98" s="265" t="s">
        <v>311</v>
      </c>
      <c r="G98" s="264" t="s">
        <v>382</v>
      </c>
      <c r="H98" s="265" t="s">
        <v>140</v>
      </c>
      <c r="I98" s="344"/>
      <c r="J98" s="316"/>
      <c r="K98" s="315" t="b">
        <f>IF(_xlfn.IFNA(VLOOKUP(B98,Holidays[],3,FALSE),0)=0,FALSE,VLOOKUP(B98,Holidays[],4,FALSE))</f>
        <v>0</v>
      </c>
      <c r="L98" s="315">
        <f>VLOOKUP(T_Activities[[#This Row],[Project]],T_ProjectList[],2)</f>
        <v>1</v>
      </c>
    </row>
    <row r="99" spans="1:12" ht="30" x14ac:dyDescent="0.2">
      <c r="A99" s="340">
        <f>ROUNDUP(((T_Activities[[#This Row],[Dates]]-'1 Controls'!$I$12)/7),0)</f>
        <v>7</v>
      </c>
      <c r="B99" s="341">
        <v>44012</v>
      </c>
      <c r="C99" s="342">
        <f>IF(T_Activities[[#This Row],[Is Holiday]]=TRUE,"Holiday",T_Activities[[#This Row],[Dates]])</f>
        <v>44012</v>
      </c>
      <c r="D99" s="347" t="s">
        <v>366</v>
      </c>
      <c r="E99" s="334" t="s">
        <v>24</v>
      </c>
      <c r="F99" s="265" t="s">
        <v>311</v>
      </c>
      <c r="G99" s="264" t="s">
        <v>382</v>
      </c>
      <c r="H99" s="265" t="s">
        <v>140</v>
      </c>
      <c r="I99" s="344"/>
      <c r="J99" s="316"/>
      <c r="K99" s="315" t="b">
        <f>IF(_xlfn.IFNA(VLOOKUP(B99,Holidays[],3,FALSE),0)=0,FALSE,VLOOKUP(B99,Holidays[],4,FALSE))</f>
        <v>0</v>
      </c>
      <c r="L99" s="315">
        <f>VLOOKUP(T_Activities[[#This Row],[Project]],T_ProjectList[],2)</f>
        <v>1</v>
      </c>
    </row>
    <row r="100" spans="1:12" ht="30" x14ac:dyDescent="0.2">
      <c r="A100" s="340">
        <f>ROUNDUP(((T_Activities[[#This Row],[Dates]]-'1 Controls'!$I$12)/7),0)</f>
        <v>7</v>
      </c>
      <c r="B100" s="341">
        <v>44013</v>
      </c>
      <c r="C100" s="342">
        <f>IF(T_Activities[[#This Row],[Is Holiday]]=TRUE,"Holiday",T_Activities[[#This Row],[Dates]])</f>
        <v>44013</v>
      </c>
      <c r="D100" s="347" t="s">
        <v>366</v>
      </c>
      <c r="E100" s="343" t="s">
        <v>24</v>
      </c>
      <c r="F100" s="265" t="s">
        <v>311</v>
      </c>
      <c r="G100" s="264" t="s">
        <v>382</v>
      </c>
      <c r="H100" s="265" t="s">
        <v>140</v>
      </c>
      <c r="I100" s="344"/>
      <c r="J100" s="316"/>
      <c r="K100" s="315" t="b">
        <f>IF(_xlfn.IFNA(VLOOKUP(B100,Holidays[],3,FALSE),0)=0,FALSE,VLOOKUP(B100,Holidays[],4,FALSE))</f>
        <v>0</v>
      </c>
      <c r="L100" s="315">
        <f>VLOOKUP(T_Activities[[#This Row],[Project]],T_ProjectList[],2)</f>
        <v>1</v>
      </c>
    </row>
    <row r="101" spans="1:12" ht="30" x14ac:dyDescent="0.2">
      <c r="A101" s="335">
        <f>ROUNDUP(((T_Activities[[#This Row],[Dates]]-'1 Controls'!$I$12)/7),0)</f>
        <v>7</v>
      </c>
      <c r="B101" s="336">
        <v>44014</v>
      </c>
      <c r="C101" s="337">
        <f>IF(T_Activities[[#This Row],[Is Holiday]]=TRUE,"Holiday",T_Activities[[#This Row],[Dates]])</f>
        <v>44014</v>
      </c>
      <c r="D101" s="347" t="s">
        <v>366</v>
      </c>
      <c r="E101" s="339" t="s">
        <v>24</v>
      </c>
      <c r="F101" s="265" t="s">
        <v>311</v>
      </c>
      <c r="G101" s="264" t="s">
        <v>382</v>
      </c>
      <c r="H101" s="299" t="s">
        <v>140</v>
      </c>
      <c r="I101" s="322"/>
      <c r="J101" s="323"/>
      <c r="K101" s="324" t="b">
        <f>IF(_xlfn.IFNA(VLOOKUP(B101,Holidays[],3,FALSE),0)=0,FALSE,VLOOKUP(B101,Holidays[],4,FALSE))</f>
        <v>0</v>
      </c>
      <c r="L101" s="315">
        <f>VLOOKUP(T_Activities[[#This Row],[Project]],T_ProjectList[],2)</f>
        <v>1</v>
      </c>
    </row>
    <row r="102" spans="1:12" ht="30" x14ac:dyDescent="0.2">
      <c r="A102" s="335">
        <f>ROUNDUP(((T_Activities[[#This Row],[Dates]]-'1 Controls'!$I$12)/7),0)</f>
        <v>7</v>
      </c>
      <c r="B102" s="336">
        <v>44015</v>
      </c>
      <c r="C102" s="337">
        <f>IF(T_Activities[[#This Row],[Is Holiday]]=TRUE,"Holiday",T_Activities[[#This Row],[Dates]])</f>
        <v>44015</v>
      </c>
      <c r="D102" s="347" t="s">
        <v>366</v>
      </c>
      <c r="E102" s="343" t="s">
        <v>24</v>
      </c>
      <c r="F102" s="265" t="s">
        <v>311</v>
      </c>
      <c r="G102" s="264" t="s">
        <v>382</v>
      </c>
      <c r="H102" s="299" t="s">
        <v>140</v>
      </c>
      <c r="I102" s="322"/>
      <c r="J102" s="323"/>
      <c r="K102" s="324" t="b">
        <f>IF(_xlfn.IFNA(VLOOKUP(B102,Holidays[],3,FALSE),0)=0,FALSE,VLOOKUP(B102,Holidays[],4,FALSE))</f>
        <v>0</v>
      </c>
      <c r="L102" s="315">
        <f>VLOOKUP(T_Activities[[#This Row],[Project]],T_ProjectList[],2)</f>
        <v>1</v>
      </c>
    </row>
    <row r="103" spans="1:12" ht="30" x14ac:dyDescent="0.2">
      <c r="A103" s="335">
        <f>ROUNDUP(((T_Activities[[#This Row],[Dates]]-'1 Controls'!$I$12)/7),0)</f>
        <v>8</v>
      </c>
      <c r="B103" s="336">
        <v>44018</v>
      </c>
      <c r="C103" s="337">
        <f>IF(T_Activities[[#This Row],[Is Holiday]]=TRUE,"Holiday",T_Activities[[#This Row],[Dates]])</f>
        <v>44018</v>
      </c>
      <c r="D103" s="347" t="s">
        <v>366</v>
      </c>
      <c r="E103" s="343" t="s">
        <v>24</v>
      </c>
      <c r="F103" s="265" t="s">
        <v>311</v>
      </c>
      <c r="G103" s="264" t="s">
        <v>382</v>
      </c>
      <c r="H103" s="299" t="s">
        <v>140</v>
      </c>
      <c r="I103" s="322"/>
      <c r="J103" s="323"/>
      <c r="K103" s="324" t="b">
        <f>IF(_xlfn.IFNA(VLOOKUP(B103,Holidays[],3,FALSE),0)=0,FALSE,VLOOKUP(B103,Holidays[],4,FALSE))</f>
        <v>0</v>
      </c>
      <c r="L103" s="315">
        <f>VLOOKUP(T_Activities[[#This Row],[Project]],T_ProjectList[],2)</f>
        <v>1</v>
      </c>
    </row>
    <row r="104" spans="1:12" ht="30" x14ac:dyDescent="0.2">
      <c r="A104" s="340">
        <f>ROUNDUP(((T_Activities[[#This Row],[Dates]]-'1 Controls'!$I$12)/7),0)</f>
        <v>8</v>
      </c>
      <c r="B104" s="341">
        <v>44019</v>
      </c>
      <c r="C104" s="342">
        <f>IF(T_Activities[[#This Row],[Is Holiday]]=TRUE,"Holiday",T_Activities[[#This Row],[Dates]])</f>
        <v>44019</v>
      </c>
      <c r="D104" s="347" t="s">
        <v>366</v>
      </c>
      <c r="E104" s="334" t="s">
        <v>24</v>
      </c>
      <c r="F104" s="265" t="s">
        <v>311</v>
      </c>
      <c r="G104" s="264" t="s">
        <v>382</v>
      </c>
      <c r="H104" s="265" t="s">
        <v>140</v>
      </c>
      <c r="I104" s="344"/>
      <c r="J104" s="316"/>
      <c r="K104" s="315" t="b">
        <f>IF(_xlfn.IFNA(VLOOKUP(B104,Holidays[],3,FALSE),0)=0,FALSE,VLOOKUP(B104,Holidays[],4,FALSE))</f>
        <v>0</v>
      </c>
      <c r="L104" s="315">
        <f>VLOOKUP(T_Activities[[#This Row],[Project]],T_ProjectList[],2)</f>
        <v>1</v>
      </c>
    </row>
    <row r="105" spans="1:12" ht="30" x14ac:dyDescent="0.2">
      <c r="A105" s="340">
        <f>ROUNDUP(((T_Activities[[#This Row],[Dates]]-'1 Controls'!$I$12)/7),0)</f>
        <v>8</v>
      </c>
      <c r="B105" s="341">
        <v>44020</v>
      </c>
      <c r="C105" s="342">
        <f>IF(T_Activities[[#This Row],[Is Holiday]]=TRUE,"Holiday",T_Activities[[#This Row],[Dates]])</f>
        <v>44020</v>
      </c>
      <c r="D105" s="345" t="s">
        <v>337</v>
      </c>
      <c r="E105" s="343" t="s">
        <v>24</v>
      </c>
      <c r="F105" s="265" t="s">
        <v>311</v>
      </c>
      <c r="G105" s="264" t="s">
        <v>382</v>
      </c>
      <c r="H105" s="265" t="s">
        <v>140</v>
      </c>
      <c r="I105" s="344"/>
      <c r="J105" s="316"/>
      <c r="K105" s="315" t="b">
        <f>IF(_xlfn.IFNA(VLOOKUP(B105,Holidays[],3,FALSE),0)=0,FALSE,VLOOKUP(B105,Holidays[],4,FALSE))</f>
        <v>0</v>
      </c>
      <c r="L105" s="315">
        <f>VLOOKUP(T_Activities[[#This Row],[Project]],T_ProjectList[],2)</f>
        <v>1</v>
      </c>
    </row>
    <row r="106" spans="1:12" ht="30" x14ac:dyDescent="0.2">
      <c r="A106" s="340">
        <f>ROUNDUP(((T_Activities[[#This Row],[Dates]]-'1 Controls'!$I$12)/7),0)</f>
        <v>8</v>
      </c>
      <c r="B106" s="341">
        <v>44021</v>
      </c>
      <c r="C106" s="342">
        <f>IF(T_Activities[[#This Row],[Is Holiday]]=TRUE,"Holiday",T_Activities[[#This Row],[Dates]])</f>
        <v>44021</v>
      </c>
      <c r="D106" s="345" t="s">
        <v>337</v>
      </c>
      <c r="E106" s="339" t="s">
        <v>24</v>
      </c>
      <c r="F106" s="265" t="s">
        <v>311</v>
      </c>
      <c r="G106" s="264" t="s">
        <v>382</v>
      </c>
      <c r="H106" s="265" t="s">
        <v>140</v>
      </c>
      <c r="I106" s="344"/>
      <c r="J106" s="316"/>
      <c r="K106" s="315" t="b">
        <f>IF(_xlfn.IFNA(VLOOKUP(B106,Holidays[],3,FALSE),0)=0,FALSE,VLOOKUP(B106,Holidays[],4,FALSE))</f>
        <v>0</v>
      </c>
      <c r="L106" s="315">
        <f>VLOOKUP(T_Activities[[#This Row],[Project]],T_ProjectList[],2)</f>
        <v>1</v>
      </c>
    </row>
    <row r="107" spans="1:12" ht="30" x14ac:dyDescent="0.2">
      <c r="A107" s="340">
        <f>ROUNDUP(((T_Activities[[#This Row],[Dates]]-'1 Controls'!$I$12)/7),0)</f>
        <v>8</v>
      </c>
      <c r="B107" s="341">
        <v>44022</v>
      </c>
      <c r="C107" s="342">
        <f>IF(T_Activities[[#This Row],[Is Holiday]]=TRUE,"Holiday",T_Activities[[#This Row],[Dates]])</f>
        <v>44022</v>
      </c>
      <c r="D107" s="345" t="s">
        <v>337</v>
      </c>
      <c r="E107" s="343" t="s">
        <v>24</v>
      </c>
      <c r="F107" s="265" t="s">
        <v>311</v>
      </c>
      <c r="G107" s="264" t="s">
        <v>382</v>
      </c>
      <c r="H107" s="265" t="s">
        <v>140</v>
      </c>
      <c r="I107" s="344"/>
      <c r="J107" s="316"/>
      <c r="K107" s="315" t="b">
        <f>IF(_xlfn.IFNA(VLOOKUP(B107,Holidays[],3,FALSE),0)=0,FALSE,VLOOKUP(B107,Holidays[],4,FALSE))</f>
        <v>0</v>
      </c>
      <c r="L107" s="315">
        <f>VLOOKUP(T_Activities[[#This Row],[Project]],T_ProjectList[],2)</f>
        <v>1</v>
      </c>
    </row>
    <row r="108" spans="1:12" ht="30" x14ac:dyDescent="0.2">
      <c r="A108" s="340">
        <f>ROUNDUP(((T_Activities[[#This Row],[Dates]]-'1 Controls'!$I$12)/7),0)</f>
        <v>9</v>
      </c>
      <c r="B108" s="341">
        <v>44025</v>
      </c>
      <c r="C108" s="342">
        <f>IF(T_Activities[[#This Row],[Is Holiday]]=TRUE,"Holiday",T_Activities[[#This Row],[Dates]])</f>
        <v>44025</v>
      </c>
      <c r="D108" s="345" t="s">
        <v>337</v>
      </c>
      <c r="E108" s="343" t="s">
        <v>24</v>
      </c>
      <c r="F108" s="265" t="s">
        <v>311</v>
      </c>
      <c r="G108" s="264" t="s">
        <v>382</v>
      </c>
      <c r="H108" s="265" t="s">
        <v>140</v>
      </c>
      <c r="I108" s="344"/>
      <c r="J108" s="316"/>
      <c r="K108" s="315" t="b">
        <f>IF(_xlfn.IFNA(VLOOKUP(B108,Holidays[],3,FALSE),0)=0,FALSE,VLOOKUP(B108,Holidays[],4,FALSE))</f>
        <v>0</v>
      </c>
      <c r="L108" s="315">
        <f>VLOOKUP(T_Activities[[#This Row],[Project]],T_ProjectList[],2)</f>
        <v>1</v>
      </c>
    </row>
    <row r="109" spans="1:12" ht="30" x14ac:dyDescent="0.2">
      <c r="A109" s="340">
        <f>ROUNDUP(((T_Activities[[#This Row],[Dates]]-'1 Controls'!$I$12)/7),0)</f>
        <v>9</v>
      </c>
      <c r="B109" s="341">
        <v>44026</v>
      </c>
      <c r="C109" s="342">
        <f>IF(T_Activities[[#This Row],[Is Holiday]]=TRUE,"Holiday",T_Activities[[#This Row],[Dates]])</f>
        <v>44026</v>
      </c>
      <c r="D109" s="345" t="s">
        <v>337</v>
      </c>
      <c r="E109" s="334" t="s">
        <v>24</v>
      </c>
      <c r="F109" s="265" t="s">
        <v>311</v>
      </c>
      <c r="G109" s="264" t="s">
        <v>382</v>
      </c>
      <c r="H109" s="265" t="s">
        <v>140</v>
      </c>
      <c r="I109" s="344"/>
      <c r="J109" s="316"/>
      <c r="K109" s="315" t="b">
        <f>IF(_xlfn.IFNA(VLOOKUP(B109,Holidays[],3,FALSE),0)=0,FALSE,VLOOKUP(B109,Holidays[],4,FALSE))</f>
        <v>0</v>
      </c>
      <c r="L109" s="315">
        <f>VLOOKUP(T_Activities[[#This Row],[Project]],T_ProjectList[],2)</f>
        <v>1</v>
      </c>
    </row>
    <row r="110" spans="1:12" ht="31" x14ac:dyDescent="0.2">
      <c r="A110" s="330">
        <f>ROUNDUP(((T_Activities[[#This Row],[Dates]]-'1 Controls'!$I$12)/7),0)</f>
        <v>9</v>
      </c>
      <c r="B110" s="331">
        <v>44026</v>
      </c>
      <c r="C110" s="332">
        <f>IF(T_Activities[[#This Row],[Is Holiday]]=TRUE,"Holiday",T_Activities[[#This Row],[Dates]])</f>
        <v>44026</v>
      </c>
      <c r="D110" s="346" t="s">
        <v>341</v>
      </c>
      <c r="E110" s="343" t="s">
        <v>24</v>
      </c>
      <c r="F110" s="299" t="s">
        <v>311</v>
      </c>
      <c r="G110" s="264" t="s">
        <v>382</v>
      </c>
      <c r="H110" s="299" t="s">
        <v>140</v>
      </c>
      <c r="I110" s="299"/>
      <c r="J110" s="300"/>
      <c r="K110" s="158" t="b">
        <f>IF(_xlfn.IFNA(VLOOKUP(B110,Holidays[],3,FALSE),0)=0,FALSE,VLOOKUP(B110,Holidays[],4,FALSE))</f>
        <v>0</v>
      </c>
      <c r="L110" s="158">
        <f>VLOOKUP(T_Activities[[#This Row],[Project]],T_ProjectList[],2)</f>
        <v>1</v>
      </c>
    </row>
    <row r="111" spans="1:12" ht="30" x14ac:dyDescent="0.2">
      <c r="A111" s="340">
        <f>ROUNDUP(((T_Activities[[#This Row],[Dates]]-'1 Controls'!$I$12)/7),0)</f>
        <v>9</v>
      </c>
      <c r="B111" s="341">
        <v>44027</v>
      </c>
      <c r="C111" s="342">
        <f>IF(T_Activities[[#This Row],[Is Holiday]]=TRUE,"Holiday",T_Activities[[#This Row],[Dates]])</f>
        <v>44027</v>
      </c>
      <c r="D111" s="345" t="s">
        <v>337</v>
      </c>
      <c r="E111" s="339" t="s">
        <v>24</v>
      </c>
      <c r="F111" s="265" t="s">
        <v>311</v>
      </c>
      <c r="G111" s="264" t="s">
        <v>382</v>
      </c>
      <c r="H111" s="265" t="s">
        <v>140</v>
      </c>
      <c r="I111" s="344"/>
      <c r="J111" s="316"/>
      <c r="K111" s="315" t="b">
        <f>IF(_xlfn.IFNA(VLOOKUP(B111,Holidays[],3,FALSE),0)=0,FALSE,VLOOKUP(B111,Holidays[],4,FALSE))</f>
        <v>0</v>
      </c>
      <c r="L111" s="315">
        <f>VLOOKUP(T_Activities[[#This Row],[Project]],T_ProjectList[],2)</f>
        <v>1</v>
      </c>
    </row>
    <row r="112" spans="1:12" ht="30" x14ac:dyDescent="0.2">
      <c r="A112" s="340">
        <f>ROUNDUP(((T_Activities[[#This Row],[Dates]]-'1 Controls'!$I$12)/7),0)</f>
        <v>9</v>
      </c>
      <c r="B112" s="341">
        <v>44028</v>
      </c>
      <c r="C112" s="342">
        <f>IF(T_Activities[[#This Row],[Is Holiday]]=TRUE,"Holiday",T_Activities[[#This Row],[Dates]])</f>
        <v>44028</v>
      </c>
      <c r="D112" s="345" t="s">
        <v>337</v>
      </c>
      <c r="E112" s="343" t="s">
        <v>24</v>
      </c>
      <c r="F112" s="265" t="s">
        <v>311</v>
      </c>
      <c r="G112" s="264" t="s">
        <v>382</v>
      </c>
      <c r="H112" s="265" t="s">
        <v>140</v>
      </c>
      <c r="I112" s="344"/>
      <c r="J112" s="316"/>
      <c r="K112" s="315" t="b">
        <f>IF(_xlfn.IFNA(VLOOKUP(B112,Holidays[],3,FALSE),0)=0,FALSE,VLOOKUP(B112,Holidays[],4,FALSE))</f>
        <v>0</v>
      </c>
      <c r="L112" s="315">
        <f>VLOOKUP(T_Activities[[#This Row],[Project]],T_ProjectList[],2)</f>
        <v>1</v>
      </c>
    </row>
    <row r="113" spans="1:12" ht="30" x14ac:dyDescent="0.2">
      <c r="A113" s="340">
        <f>ROUNDUP(((T_Activities[[#This Row],[Dates]]-'1 Controls'!$I$12)/7),0)</f>
        <v>9</v>
      </c>
      <c r="B113" s="341">
        <v>44029</v>
      </c>
      <c r="C113" s="342">
        <f>IF(T_Activities[[#This Row],[Is Holiday]]=TRUE,"Holiday",T_Activities[[#This Row],[Dates]])</f>
        <v>44029</v>
      </c>
      <c r="D113" s="345" t="s">
        <v>337</v>
      </c>
      <c r="E113" s="343" t="s">
        <v>24</v>
      </c>
      <c r="F113" s="265" t="s">
        <v>311</v>
      </c>
      <c r="G113" s="264" t="s">
        <v>382</v>
      </c>
      <c r="H113" s="265" t="s">
        <v>140</v>
      </c>
      <c r="I113" s="344"/>
      <c r="J113" s="316"/>
      <c r="K113" s="315" t="b">
        <f>IF(_xlfn.IFNA(VLOOKUP(B113,Holidays[],3,FALSE),0)=0,FALSE,VLOOKUP(B113,Holidays[],4,FALSE))</f>
        <v>0</v>
      </c>
      <c r="L113" s="315">
        <f>VLOOKUP(T_Activities[[#This Row],[Project]],T_ProjectList[],2)</f>
        <v>1</v>
      </c>
    </row>
    <row r="114" spans="1:12" ht="30" x14ac:dyDescent="0.2">
      <c r="A114" s="340">
        <f>ROUNDUP(((T_Activities[[#This Row],[Dates]]-'1 Controls'!$I$12)/7),0)</f>
        <v>10</v>
      </c>
      <c r="B114" s="341">
        <v>44032</v>
      </c>
      <c r="C114" s="342">
        <f>IF(T_Activities[[#This Row],[Is Holiday]]=TRUE,"Holiday",T_Activities[[#This Row],[Dates]])</f>
        <v>44032</v>
      </c>
      <c r="D114" s="345" t="s">
        <v>337</v>
      </c>
      <c r="E114" s="334" t="s">
        <v>24</v>
      </c>
      <c r="F114" s="265" t="s">
        <v>311</v>
      </c>
      <c r="G114" s="264" t="s">
        <v>382</v>
      </c>
      <c r="H114" s="265" t="s">
        <v>140</v>
      </c>
      <c r="I114" s="344"/>
      <c r="J114" s="316"/>
      <c r="K114" s="315" t="b">
        <f>IF(_xlfn.IFNA(VLOOKUP(B114,Holidays[],3,FALSE),0)=0,FALSE,VLOOKUP(B114,Holidays[],4,FALSE))</f>
        <v>0</v>
      </c>
      <c r="L114" s="315">
        <f>VLOOKUP(T_Activities[[#This Row],[Project]],T_ProjectList[],2)</f>
        <v>1</v>
      </c>
    </row>
    <row r="115" spans="1:12" ht="30" x14ac:dyDescent="0.2">
      <c r="A115" s="340">
        <f>ROUNDUP(((T_Activities[[#This Row],[Dates]]-'1 Controls'!$I$12)/7),0)</f>
        <v>10</v>
      </c>
      <c r="B115" s="341">
        <v>44033</v>
      </c>
      <c r="C115" s="342">
        <f>IF(T_Activities[[#This Row],[Is Holiday]]=TRUE,"Holiday",T_Activities[[#This Row],[Dates]])</f>
        <v>44033</v>
      </c>
      <c r="D115" s="345" t="s">
        <v>337</v>
      </c>
      <c r="E115" s="343" t="s">
        <v>24</v>
      </c>
      <c r="F115" s="265" t="s">
        <v>311</v>
      </c>
      <c r="G115" s="264" t="s">
        <v>382</v>
      </c>
      <c r="H115" s="265" t="s">
        <v>140</v>
      </c>
      <c r="I115" s="344"/>
      <c r="J115" s="316"/>
      <c r="K115" s="315" t="b">
        <f>IF(_xlfn.IFNA(VLOOKUP(B115,Holidays[],3,FALSE),0)=0,FALSE,VLOOKUP(B115,Holidays[],4,FALSE))</f>
        <v>0</v>
      </c>
      <c r="L115" s="315">
        <f>VLOOKUP(T_Activities[[#This Row],[Project]],T_ProjectList[],2)</f>
        <v>1</v>
      </c>
    </row>
    <row r="116" spans="1:12" ht="30" x14ac:dyDescent="0.2">
      <c r="A116" s="340">
        <f>ROUNDUP(((T_Activities[[#This Row],[Dates]]-'1 Controls'!$I$12)/7),0)</f>
        <v>10</v>
      </c>
      <c r="B116" s="341">
        <v>44034</v>
      </c>
      <c r="C116" s="342">
        <f>IF(T_Activities[[#This Row],[Is Holiday]]=TRUE,"Holiday",T_Activities[[#This Row],[Dates]])</f>
        <v>44034</v>
      </c>
      <c r="D116" s="345" t="s">
        <v>337</v>
      </c>
      <c r="E116" s="339" t="s">
        <v>24</v>
      </c>
      <c r="F116" s="265" t="s">
        <v>311</v>
      </c>
      <c r="G116" s="264" t="s">
        <v>382</v>
      </c>
      <c r="H116" s="265" t="s">
        <v>140</v>
      </c>
      <c r="I116" s="344"/>
      <c r="J116" s="316"/>
      <c r="K116" s="315" t="b">
        <f>IF(_xlfn.IFNA(VLOOKUP(B116,Holidays[],3,FALSE),0)=0,FALSE,VLOOKUP(B116,Holidays[],4,FALSE))</f>
        <v>0</v>
      </c>
      <c r="L116" s="315">
        <f>VLOOKUP(T_Activities[[#This Row],[Project]],T_ProjectList[],2)</f>
        <v>1</v>
      </c>
    </row>
    <row r="117" spans="1:12" ht="30" x14ac:dyDescent="0.2">
      <c r="A117" s="340">
        <f>ROUNDUP(((T_Activities[[#This Row],[Dates]]-'1 Controls'!$I$12)/7),0)</f>
        <v>10</v>
      </c>
      <c r="B117" s="341">
        <v>44035</v>
      </c>
      <c r="C117" s="342">
        <f>IF(T_Activities[[#This Row],[Is Holiday]]=TRUE,"Holiday",T_Activities[[#This Row],[Dates]])</f>
        <v>44035</v>
      </c>
      <c r="D117" s="345" t="s">
        <v>337</v>
      </c>
      <c r="E117" s="343" t="s">
        <v>24</v>
      </c>
      <c r="F117" s="265" t="s">
        <v>311</v>
      </c>
      <c r="G117" s="264" t="s">
        <v>382</v>
      </c>
      <c r="H117" s="265" t="s">
        <v>349</v>
      </c>
      <c r="I117" s="344"/>
      <c r="J117" s="316"/>
      <c r="K117" s="315" t="b">
        <f>IF(_xlfn.IFNA(VLOOKUP(B117,Holidays[],3,FALSE),0)=0,FALSE,VLOOKUP(B117,Holidays[],4,FALSE))</f>
        <v>0</v>
      </c>
      <c r="L117" s="315">
        <f>VLOOKUP(T_Activities[[#This Row],[Project]],T_ProjectList[],2)</f>
        <v>1</v>
      </c>
    </row>
    <row r="118" spans="1:12" ht="30" x14ac:dyDescent="0.2">
      <c r="A118" s="340">
        <f>ROUNDUP(((T_Activities[[#This Row],[Dates]]-'1 Controls'!$I$12)/7),0)</f>
        <v>10</v>
      </c>
      <c r="B118" s="341">
        <v>44036</v>
      </c>
      <c r="C118" s="342">
        <f>IF(T_Activities[[#This Row],[Is Holiday]]=TRUE,"Holiday",T_Activities[[#This Row],[Dates]])</f>
        <v>44036</v>
      </c>
      <c r="D118" s="345" t="s">
        <v>337</v>
      </c>
      <c r="E118" s="343" t="s">
        <v>24</v>
      </c>
      <c r="F118" s="265" t="s">
        <v>311</v>
      </c>
      <c r="G118" s="264" t="s">
        <v>382</v>
      </c>
      <c r="H118" s="265" t="s">
        <v>140</v>
      </c>
      <c r="I118" s="344"/>
      <c r="J118" s="316"/>
      <c r="K118" s="315" t="b">
        <f>IF(_xlfn.IFNA(VLOOKUP(B118,Holidays[],3,FALSE),0)=0,FALSE,VLOOKUP(B118,Holidays[],4,FALSE))</f>
        <v>0</v>
      </c>
      <c r="L118" s="315">
        <f>VLOOKUP(T_Activities[[#This Row],[Project]],T_ProjectList[],2)</f>
        <v>1</v>
      </c>
    </row>
    <row r="119" spans="1:12" ht="30" x14ac:dyDescent="0.2">
      <c r="A119" s="340">
        <f>ROUNDUP(((T_Activities[[#This Row],[Dates]]-'1 Controls'!$I$12)/7),0)</f>
        <v>11</v>
      </c>
      <c r="B119" s="341">
        <v>44039</v>
      </c>
      <c r="C119" s="342">
        <f>IF(T_Activities[[#This Row],[Is Holiday]]=TRUE,"Holiday",T_Activities[[#This Row],[Dates]])</f>
        <v>44039</v>
      </c>
      <c r="D119" s="347" t="s">
        <v>339</v>
      </c>
      <c r="E119" s="334" t="s">
        <v>24</v>
      </c>
      <c r="F119" s="265" t="s">
        <v>311</v>
      </c>
      <c r="G119" s="264" t="s">
        <v>382</v>
      </c>
      <c r="H119" s="265" t="s">
        <v>140</v>
      </c>
      <c r="I119" s="344"/>
      <c r="J119" s="316"/>
      <c r="K119" s="315" t="b">
        <f>IF(_xlfn.IFNA(VLOOKUP(B119,Holidays[],3,FALSE),0)=0,FALSE,VLOOKUP(B119,Holidays[],4,FALSE))</f>
        <v>0</v>
      </c>
      <c r="L119" s="315">
        <f>VLOOKUP(T_Activities[[#This Row],[Project]],T_ProjectList[],2)</f>
        <v>1</v>
      </c>
    </row>
    <row r="120" spans="1:12" ht="30" x14ac:dyDescent="0.2">
      <c r="A120" s="340">
        <f>ROUNDUP(((T_Activities[[#This Row],[Dates]]-'1 Controls'!$I$12)/7),0)</f>
        <v>11</v>
      </c>
      <c r="B120" s="341">
        <v>44040</v>
      </c>
      <c r="C120" s="342">
        <f>IF(T_Activities[[#This Row],[Is Holiday]]=TRUE,"Holiday",T_Activities[[#This Row],[Dates]])</f>
        <v>44040</v>
      </c>
      <c r="D120" s="347" t="s">
        <v>339</v>
      </c>
      <c r="E120" s="343" t="s">
        <v>24</v>
      </c>
      <c r="F120" s="265" t="s">
        <v>311</v>
      </c>
      <c r="G120" s="264" t="s">
        <v>382</v>
      </c>
      <c r="H120" s="265" t="s">
        <v>140</v>
      </c>
      <c r="I120" s="344"/>
      <c r="J120" s="316"/>
      <c r="K120" s="315" t="b">
        <f>IF(_xlfn.IFNA(VLOOKUP(B120,Holidays[],3,FALSE),0)=0,FALSE,VLOOKUP(B120,Holidays[],4,FALSE))</f>
        <v>0</v>
      </c>
      <c r="L120" s="315">
        <f>VLOOKUP(T_Activities[[#This Row],[Project]],T_ProjectList[],2)</f>
        <v>1</v>
      </c>
    </row>
    <row r="121" spans="1:12" ht="46" x14ac:dyDescent="0.2">
      <c r="A121" s="330">
        <f>ROUNDUP(((T_Activities[[#This Row],[Dates]]-'1 Controls'!$I$12)/7),0)</f>
        <v>11</v>
      </c>
      <c r="B121" s="331">
        <v>44040</v>
      </c>
      <c r="C121" s="332">
        <f>IF(T_Activities[[#This Row],[Is Holiday]]=TRUE,"Holiday",T_Activities[[#This Row],[Dates]])</f>
        <v>44040</v>
      </c>
      <c r="D121" s="346" t="s">
        <v>340</v>
      </c>
      <c r="E121" s="343" t="s">
        <v>24</v>
      </c>
      <c r="F121" s="299" t="s">
        <v>311</v>
      </c>
      <c r="G121" s="264" t="s">
        <v>382</v>
      </c>
      <c r="H121" s="299" t="s">
        <v>140</v>
      </c>
      <c r="I121" s="299"/>
      <c r="J121" s="300"/>
      <c r="K121" s="158" t="b">
        <f>IF(_xlfn.IFNA(VLOOKUP(B121,Holidays[],3,FALSE),0)=0,FALSE,VLOOKUP(B121,Holidays[],4,FALSE))</f>
        <v>0</v>
      </c>
      <c r="L121" s="158">
        <f>VLOOKUP(T_Activities[[#This Row],[Project]],T_ProjectList[],2)</f>
        <v>1</v>
      </c>
    </row>
    <row r="122" spans="1:12" ht="30" x14ac:dyDescent="0.2">
      <c r="A122" s="340">
        <f>ROUNDUP(((T_Activities[[#This Row],[Dates]]-'1 Controls'!$I$12)/7),0)</f>
        <v>11</v>
      </c>
      <c r="B122" s="341">
        <v>44041</v>
      </c>
      <c r="C122" s="342">
        <f>IF(T_Activities[[#This Row],[Is Holiday]]=TRUE,"Holiday",T_Activities[[#This Row],[Dates]])</f>
        <v>44041</v>
      </c>
      <c r="D122" s="347" t="s">
        <v>339</v>
      </c>
      <c r="E122" s="339" t="s">
        <v>24</v>
      </c>
      <c r="F122" s="265" t="s">
        <v>311</v>
      </c>
      <c r="G122" s="264" t="s">
        <v>382</v>
      </c>
      <c r="H122" s="265" t="s">
        <v>140</v>
      </c>
      <c r="I122" s="344"/>
      <c r="J122" s="316"/>
      <c r="K122" s="315" t="b">
        <f>IF(_xlfn.IFNA(VLOOKUP(B122,Holidays[],3,FALSE),0)=0,FALSE,VLOOKUP(B122,Holidays[],4,FALSE))</f>
        <v>0</v>
      </c>
      <c r="L122" s="315">
        <f>VLOOKUP(T_Activities[[#This Row],[Project]],T_ProjectList[],2)</f>
        <v>1</v>
      </c>
    </row>
    <row r="123" spans="1:12" ht="30" x14ac:dyDescent="0.2">
      <c r="A123" s="340">
        <f>ROUNDUP(((T_Activities[[#This Row],[Dates]]-'1 Controls'!$I$12)/7),0)</f>
        <v>11</v>
      </c>
      <c r="B123" s="341">
        <v>44042</v>
      </c>
      <c r="C123" s="342">
        <f>IF(T_Activities[[#This Row],[Is Holiday]]=TRUE,"Holiday",T_Activities[[#This Row],[Dates]])</f>
        <v>44042</v>
      </c>
      <c r="D123" s="347" t="s">
        <v>339</v>
      </c>
      <c r="E123" s="343" t="s">
        <v>24</v>
      </c>
      <c r="F123" s="265" t="s">
        <v>311</v>
      </c>
      <c r="G123" s="264" t="s">
        <v>382</v>
      </c>
      <c r="H123" s="265" t="s">
        <v>140</v>
      </c>
      <c r="I123" s="344"/>
      <c r="J123" s="316"/>
      <c r="K123" s="315" t="b">
        <f>IF(_xlfn.IFNA(VLOOKUP(B123,Holidays[],3,FALSE),0)=0,FALSE,VLOOKUP(B123,Holidays[],4,FALSE))</f>
        <v>0</v>
      </c>
      <c r="L123" s="315">
        <f>VLOOKUP(T_Activities[[#This Row],[Project]],T_ProjectList[],2)</f>
        <v>1</v>
      </c>
    </row>
    <row r="124" spans="1:12" ht="30" x14ac:dyDescent="0.2">
      <c r="A124" s="340">
        <f>ROUNDUP(((T_Activities[[#This Row],[Dates]]-'1 Controls'!$I$12)/7),0)</f>
        <v>11</v>
      </c>
      <c r="B124" s="341">
        <v>44043</v>
      </c>
      <c r="C124" s="342">
        <f>IF(T_Activities[[#This Row],[Is Holiday]]=TRUE,"Holiday",T_Activities[[#This Row],[Dates]])</f>
        <v>44043</v>
      </c>
      <c r="D124" s="347" t="s">
        <v>339</v>
      </c>
      <c r="E124" s="343" t="s">
        <v>24</v>
      </c>
      <c r="F124" s="265" t="s">
        <v>311</v>
      </c>
      <c r="G124" s="264" t="s">
        <v>382</v>
      </c>
      <c r="H124" s="265" t="s">
        <v>140</v>
      </c>
      <c r="I124" s="344"/>
      <c r="J124" s="316"/>
      <c r="K124" s="315" t="b">
        <f>IF(_xlfn.IFNA(VLOOKUP(B124,Holidays[],3,FALSE),0)=0,FALSE,VLOOKUP(B124,Holidays[],4,FALSE))</f>
        <v>0</v>
      </c>
      <c r="L124" s="315">
        <f>VLOOKUP(T_Activities[[#This Row],[Project]],T_ProjectList[],2)</f>
        <v>1</v>
      </c>
    </row>
    <row r="125" spans="1:12" ht="30" x14ac:dyDescent="0.2">
      <c r="A125" s="340">
        <f>ROUNDUP(((T_Activities[[#This Row],[Dates]]-'1 Controls'!$I$12)/7),0)</f>
        <v>12</v>
      </c>
      <c r="B125" s="341">
        <v>44046</v>
      </c>
      <c r="C125" s="342">
        <f>IF(T_Activities[[#This Row],[Is Holiday]]=TRUE,"Holiday",T_Activities[[#This Row],[Dates]])</f>
        <v>44046</v>
      </c>
      <c r="D125" s="347" t="s">
        <v>339</v>
      </c>
      <c r="E125" s="334" t="s">
        <v>24</v>
      </c>
      <c r="F125" s="265" t="s">
        <v>311</v>
      </c>
      <c r="G125" s="264" t="s">
        <v>382</v>
      </c>
      <c r="H125" s="265" t="s">
        <v>140</v>
      </c>
      <c r="I125" s="344"/>
      <c r="J125" s="316"/>
      <c r="K125" s="315" t="b">
        <f>IF(_xlfn.IFNA(VLOOKUP(B125,Holidays[],3,FALSE),0)=0,FALSE,VLOOKUP(B125,Holidays[],4,FALSE))</f>
        <v>0</v>
      </c>
      <c r="L125" s="315">
        <f>VLOOKUP(T_Activities[[#This Row],[Project]],T_ProjectList[],2)</f>
        <v>1</v>
      </c>
    </row>
    <row r="126" spans="1:12" ht="30" x14ac:dyDescent="0.2">
      <c r="A126" s="340">
        <f>ROUNDUP(((T_Activities[[#This Row],[Dates]]-'1 Controls'!$I$12)/7),0)</f>
        <v>12</v>
      </c>
      <c r="B126" s="341">
        <v>44047</v>
      </c>
      <c r="C126" s="342">
        <f>IF(T_Activities[[#This Row],[Is Holiday]]=TRUE,"Holiday",T_Activities[[#This Row],[Dates]])</f>
        <v>44047</v>
      </c>
      <c r="D126" s="347" t="s">
        <v>339</v>
      </c>
      <c r="E126" s="343" t="s">
        <v>24</v>
      </c>
      <c r="F126" s="265" t="s">
        <v>311</v>
      </c>
      <c r="G126" s="264" t="s">
        <v>382</v>
      </c>
      <c r="H126" s="265" t="s">
        <v>140</v>
      </c>
      <c r="I126" s="344"/>
      <c r="J126" s="316"/>
      <c r="K126" s="315" t="b">
        <f>IF(_xlfn.IFNA(VLOOKUP(B126,Holidays[],3,FALSE),0)=0,FALSE,VLOOKUP(B126,Holidays[],4,FALSE))</f>
        <v>0</v>
      </c>
      <c r="L126" s="315">
        <f>VLOOKUP(T_Activities[[#This Row],[Project]],T_ProjectList[],2)</f>
        <v>1</v>
      </c>
    </row>
    <row r="127" spans="1:12" ht="30" x14ac:dyDescent="0.2">
      <c r="A127" s="340">
        <f>ROUNDUP(((T_Activities[[#This Row],[Dates]]-'1 Controls'!$I$12)/7),0)</f>
        <v>12</v>
      </c>
      <c r="B127" s="341">
        <v>44048</v>
      </c>
      <c r="C127" s="342">
        <f>IF(T_Activities[[#This Row],[Is Holiday]]=TRUE,"Holiday",T_Activities[[#This Row],[Dates]])</f>
        <v>44048</v>
      </c>
      <c r="D127" s="347" t="s">
        <v>339</v>
      </c>
      <c r="E127" s="343" t="s">
        <v>24</v>
      </c>
      <c r="F127" s="265" t="s">
        <v>311</v>
      </c>
      <c r="G127" s="264" t="s">
        <v>382</v>
      </c>
      <c r="H127" s="265" t="s">
        <v>140</v>
      </c>
      <c r="I127" s="344"/>
      <c r="J127" s="316"/>
      <c r="K127" s="315" t="b">
        <f>IF(_xlfn.IFNA(VLOOKUP(B127,Holidays[],3,FALSE),0)=0,FALSE,VLOOKUP(B127,Holidays[],4,FALSE))</f>
        <v>0</v>
      </c>
      <c r="L127" s="315">
        <f>VLOOKUP(T_Activities[[#This Row],[Project]],T_ProjectList[],2)</f>
        <v>1</v>
      </c>
    </row>
    <row r="128" spans="1:12" ht="30" x14ac:dyDescent="0.2">
      <c r="A128" s="340">
        <f>ROUNDUP(((T_Activities[[#This Row],[Dates]]-'1 Controls'!$I$12)/7),0)</f>
        <v>12</v>
      </c>
      <c r="B128" s="341">
        <v>44049</v>
      </c>
      <c r="C128" s="342">
        <f>IF(T_Activities[[#This Row],[Is Holiday]]=TRUE,"Holiday",T_Activities[[#This Row],[Dates]])</f>
        <v>44049</v>
      </c>
      <c r="D128" s="347" t="s">
        <v>342</v>
      </c>
      <c r="E128" s="339" t="s">
        <v>24</v>
      </c>
      <c r="F128" s="265" t="s">
        <v>311</v>
      </c>
      <c r="G128" s="264" t="s">
        <v>382</v>
      </c>
      <c r="H128" s="265" t="s">
        <v>140</v>
      </c>
      <c r="I128" s="344"/>
      <c r="J128" s="316"/>
      <c r="K128" s="315" t="b">
        <f>IF(_xlfn.IFNA(VLOOKUP(B128,Holidays[],3,FALSE),0)=0,FALSE,VLOOKUP(B128,Holidays[],4,FALSE))</f>
        <v>0</v>
      </c>
      <c r="L128" s="315">
        <f>VLOOKUP(T_Activities[[#This Row],[Project]],T_ProjectList[],2)</f>
        <v>1</v>
      </c>
    </row>
    <row r="129" spans="1:12" ht="30" x14ac:dyDescent="0.2">
      <c r="A129" s="340">
        <f>ROUNDUP(((T_Activities[[#This Row],[Dates]]-'1 Controls'!$I$12)/7),0)</f>
        <v>12</v>
      </c>
      <c r="B129" s="341">
        <v>44050</v>
      </c>
      <c r="C129" s="342">
        <f>IF(T_Activities[[#This Row],[Is Holiday]]=TRUE,"Holiday",T_Activities[[#This Row],[Dates]])</f>
        <v>44050</v>
      </c>
      <c r="D129" s="348" t="s">
        <v>331</v>
      </c>
      <c r="E129" s="343" t="s">
        <v>24</v>
      </c>
      <c r="F129" s="265" t="s">
        <v>311</v>
      </c>
      <c r="G129" s="264" t="s">
        <v>382</v>
      </c>
      <c r="H129" s="344"/>
      <c r="I129" s="344"/>
      <c r="J129" s="316"/>
      <c r="K129" s="315" t="b">
        <f>IF(_xlfn.IFNA(VLOOKUP(B129,Holidays[],3,FALSE),0)=0,FALSE,VLOOKUP(B129,Holidays[],4,FALSE))</f>
        <v>0</v>
      </c>
      <c r="L129" s="315">
        <f>VLOOKUP(T_Activities[[#This Row],[Project]],T_ProjectList[],2)</f>
        <v>1</v>
      </c>
    </row>
    <row r="130" spans="1:12" ht="30" x14ac:dyDescent="0.2">
      <c r="A130" s="340">
        <f>ROUNDUP(((T_Activities[[#This Row],[Dates]]-'1 Controls'!$I$12)/7),0)</f>
        <v>13</v>
      </c>
      <c r="B130" s="341">
        <v>44053</v>
      </c>
      <c r="C130" s="342">
        <f>IF(T_Activities[[#This Row],[Is Holiday]]=TRUE,"Holiday",T_Activities[[#This Row],[Dates]])</f>
        <v>44053</v>
      </c>
      <c r="D130" s="345" t="s">
        <v>331</v>
      </c>
      <c r="E130" s="343" t="s">
        <v>24</v>
      </c>
      <c r="F130" s="265" t="s">
        <v>311</v>
      </c>
      <c r="G130" s="264" t="s">
        <v>382</v>
      </c>
      <c r="H130" s="344"/>
      <c r="I130" s="344"/>
      <c r="J130" s="316"/>
      <c r="K130" s="315" t="b">
        <f>IF(_xlfn.IFNA(VLOOKUP(B130,Holidays[],3,FALSE),0)=0,FALSE,VLOOKUP(B130,Holidays[],4,FALSE))</f>
        <v>0</v>
      </c>
      <c r="L130" s="315">
        <f>VLOOKUP(T_Activities[[#This Row],[Project]],T_ProjectList[],2)</f>
        <v>1</v>
      </c>
    </row>
    <row r="131" spans="1:12" ht="30" x14ac:dyDescent="0.2">
      <c r="A131" s="330">
        <f>ROUNDUP(((T_Activities[[#This Row],[Dates]]-'1 Controls'!$I$12)/7),0)</f>
        <v>13</v>
      </c>
      <c r="B131" s="331">
        <v>44054</v>
      </c>
      <c r="C131" s="332">
        <f>IF(T_Activities[[#This Row],[Is Holiday]]=TRUE,"Holiday",T_Activities[[#This Row],[Dates]])</f>
        <v>44054</v>
      </c>
      <c r="D131" s="348" t="s">
        <v>331</v>
      </c>
      <c r="E131" s="334" t="s">
        <v>24</v>
      </c>
      <c r="F131" s="299" t="s">
        <v>311</v>
      </c>
      <c r="G131" s="264" t="s">
        <v>382</v>
      </c>
      <c r="H131" s="299"/>
      <c r="I131" s="299"/>
      <c r="J131" s="300"/>
      <c r="K131" s="158" t="b">
        <f>IF(_xlfn.IFNA(VLOOKUP(B131,Holidays[],3,FALSE),0)=0,FALSE,VLOOKUP(B131,Holidays[],4,FALSE))</f>
        <v>0</v>
      </c>
      <c r="L131" s="158">
        <f>VLOOKUP(T_Activities[[#This Row],[Project]],T_ProjectList[],2)</f>
        <v>1</v>
      </c>
    </row>
    <row r="132" spans="1:12" ht="30" x14ac:dyDescent="0.2">
      <c r="A132" s="340">
        <f>ROUNDUP(((T_Activities[[#This Row],[Dates]]-'1 Controls'!$I$12)/7),0)</f>
        <v>13</v>
      </c>
      <c r="B132" s="341">
        <v>44055</v>
      </c>
      <c r="C132" s="342" t="str">
        <f>IF(T_Activities[[#This Row],[Is Holiday]]=TRUE,"Holiday",T_Activities[[#This Row],[Dates]])</f>
        <v>Holiday</v>
      </c>
      <c r="D132" s="347" t="s">
        <v>343</v>
      </c>
      <c r="E132" s="343" t="s">
        <v>24</v>
      </c>
      <c r="F132" s="344" t="s">
        <v>311</v>
      </c>
      <c r="G132" s="264" t="s">
        <v>382</v>
      </c>
      <c r="H132" s="265" t="s">
        <v>345</v>
      </c>
      <c r="I132" s="344"/>
      <c r="J132" s="316"/>
      <c r="K132" s="315" t="b">
        <f>IF(_xlfn.IFNA(VLOOKUP(B132,Holidays[],3,FALSE),0)=0,FALSE,VLOOKUP(B132,Holidays[],4,FALSE))</f>
        <v>1</v>
      </c>
      <c r="L132" s="315">
        <f>VLOOKUP(T_Activities[[#This Row],[Project]],T_ProjectList[],2)</f>
        <v>1</v>
      </c>
    </row>
    <row r="133" spans="1:12" x14ac:dyDescent="0.2">
      <c r="A133" s="349"/>
      <c r="B133" s="350" t="s">
        <v>140</v>
      </c>
      <c r="C133" s="351"/>
      <c r="D133" s="289" t="s">
        <v>140</v>
      </c>
      <c r="E133" s="352"/>
      <c r="F133" s="13"/>
      <c r="G133" s="289" t="s">
        <v>140</v>
      </c>
      <c r="H133" s="13"/>
      <c r="I133" s="13"/>
      <c r="J133" s="13"/>
    </row>
  </sheetData>
  <sheetProtection selectLockedCells="1" autoFilter="0"/>
  <mergeCells count="5">
    <mergeCell ref="A1:D3"/>
    <mergeCell ref="A6:B6"/>
    <mergeCell ref="E5:F5"/>
    <mergeCell ref="E6:F6"/>
    <mergeCell ref="A5:B5"/>
  </mergeCells>
  <phoneticPr fontId="23" type="noConversion"/>
  <conditionalFormatting sqref="A9:J55 I60:J61 A80:F82 A76:C79 E76:F79 F87 D84:D86 H62:J82 A56:F75 H56:J59 G56:G132">
    <cfRule type="expression" dxfId="530" priority="996">
      <formula>ISODD($A9)</formula>
    </cfRule>
  </conditionalFormatting>
  <conditionalFormatting sqref="E6:F6 D9:J55 I60:J60 E76:F79 F87 D84:D86 D80:F82 B9:B132 H61:J82 D56:F75 H56:J59 G56:G132">
    <cfRule type="containsBlanks" dxfId="529" priority="995">
      <formula>LEN(TRIM(B6))=0</formula>
    </cfRule>
  </conditionalFormatting>
  <conditionalFormatting sqref="A54:J54">
    <cfRule type="expression" dxfId="528" priority="948">
      <formula>ISODD($A54)</formula>
    </cfRule>
  </conditionalFormatting>
  <conditionalFormatting sqref="B54 D54:J54">
    <cfRule type="containsBlanks" dxfId="527" priority="947">
      <formula>LEN(TRIM(B54))=0</formula>
    </cfRule>
  </conditionalFormatting>
  <conditionalFormatting sqref="A61:F61 H61:J61">
    <cfRule type="expression" dxfId="526" priority="936">
      <formula>ISODD($A61)</formula>
    </cfRule>
  </conditionalFormatting>
  <conditionalFormatting sqref="B61 D61:F61 H61:J61">
    <cfRule type="containsBlanks" dxfId="525" priority="935">
      <formula>LEN(TRIM(B61))=0</formula>
    </cfRule>
  </conditionalFormatting>
  <conditionalFormatting sqref="A55:J55 G56:G132">
    <cfRule type="expression" dxfId="524" priority="944">
      <formula>ISODD($A55)</formula>
    </cfRule>
  </conditionalFormatting>
  <conditionalFormatting sqref="B55 D55:J55 G56:G132">
    <cfRule type="containsBlanks" dxfId="523" priority="943">
      <formula>LEN(TRIM(B55))=0</formula>
    </cfRule>
  </conditionalFormatting>
  <conditionalFormatting sqref="B56 D56:F56 H56:J56">
    <cfRule type="containsBlanks" dxfId="522" priority="941">
      <formula>LEN(TRIM(B56))=0</formula>
    </cfRule>
  </conditionalFormatting>
  <conditionalFormatting sqref="B57:B60">
    <cfRule type="containsBlanks" dxfId="521" priority="939">
      <formula>LEN(TRIM(B57))=0</formula>
    </cfRule>
  </conditionalFormatting>
  <conditionalFormatting sqref="A61:F61 H61:J61">
    <cfRule type="expression" dxfId="520" priority="938">
      <formula>ISODD($A61)</formula>
    </cfRule>
  </conditionalFormatting>
  <conditionalFormatting sqref="B61 D61:F61 H61:J61">
    <cfRule type="containsBlanks" dxfId="519" priority="937">
      <formula>LEN(TRIM(B61))=0</formula>
    </cfRule>
  </conditionalFormatting>
  <conditionalFormatting sqref="A62:F63 H62:J63">
    <cfRule type="expression" dxfId="518" priority="930">
      <formula>ISODD($A62)</formula>
    </cfRule>
  </conditionalFormatting>
  <conditionalFormatting sqref="B62:B63 D62:F63 H62:J63">
    <cfRule type="containsBlanks" dxfId="517" priority="929">
      <formula>LEN(TRIM(B62))=0</formula>
    </cfRule>
  </conditionalFormatting>
  <conditionalFormatting sqref="A62:F63 H62:J63">
    <cfRule type="expression" dxfId="516" priority="934">
      <formula>ISODD($A62)</formula>
    </cfRule>
  </conditionalFormatting>
  <conditionalFormatting sqref="B62:B63 D62:F63 H62:J63">
    <cfRule type="containsBlanks" dxfId="515" priority="933">
      <formula>LEN(TRIM(B62))=0</formula>
    </cfRule>
  </conditionalFormatting>
  <conditionalFormatting sqref="A62:F63 H62:J63">
    <cfRule type="expression" dxfId="514" priority="932">
      <formula>ISODD($A62)</formula>
    </cfRule>
  </conditionalFormatting>
  <conditionalFormatting sqref="B62:B63 D62:F63 H62:J63">
    <cfRule type="containsBlanks" dxfId="513" priority="931">
      <formula>LEN(TRIM(B62))=0</formula>
    </cfRule>
  </conditionalFormatting>
  <conditionalFormatting sqref="A64:F66 H64:J66">
    <cfRule type="expression" dxfId="512" priority="928">
      <formula>ISODD($A64)</formula>
    </cfRule>
  </conditionalFormatting>
  <conditionalFormatting sqref="B64:B66 D64:F66 H64:J66">
    <cfRule type="containsBlanks" dxfId="511" priority="927">
      <formula>LEN(TRIM(B64))=0</formula>
    </cfRule>
  </conditionalFormatting>
  <conditionalFormatting sqref="A64:F66 H64:J66">
    <cfRule type="expression" dxfId="510" priority="922">
      <formula>ISODD($A64)</formula>
    </cfRule>
  </conditionalFormatting>
  <conditionalFormatting sqref="B64:B66 D64:F66 H64:J66">
    <cfRule type="containsBlanks" dxfId="509" priority="921">
      <formula>LEN(TRIM(B64))=0</formula>
    </cfRule>
  </conditionalFormatting>
  <conditionalFormatting sqref="A64:F66 H64:J66">
    <cfRule type="expression" dxfId="508" priority="926">
      <formula>ISODD($A64)</formula>
    </cfRule>
  </conditionalFormatting>
  <conditionalFormatting sqref="B64:B66 D64:F66 H64:J66">
    <cfRule type="containsBlanks" dxfId="507" priority="925">
      <formula>LEN(TRIM(B64))=0</formula>
    </cfRule>
  </conditionalFormatting>
  <conditionalFormatting sqref="A64:F66 H64:J66">
    <cfRule type="expression" dxfId="506" priority="924">
      <formula>ISODD($A64)</formula>
    </cfRule>
  </conditionalFormatting>
  <conditionalFormatting sqref="B64:B66 D64:F66 H64:J66">
    <cfRule type="containsBlanks" dxfId="505" priority="923">
      <formula>LEN(TRIM(B64))=0</formula>
    </cfRule>
  </conditionalFormatting>
  <conditionalFormatting sqref="A67:F70 H67:J70">
    <cfRule type="expression" dxfId="504" priority="920">
      <formula>ISODD($A67)</formula>
    </cfRule>
  </conditionalFormatting>
  <conditionalFormatting sqref="B67:B70 D67:F70 H67:J70">
    <cfRule type="containsBlanks" dxfId="503" priority="919">
      <formula>LEN(TRIM(B67))=0</formula>
    </cfRule>
  </conditionalFormatting>
  <conditionalFormatting sqref="A67:F70 H67:J70">
    <cfRule type="expression" dxfId="502" priority="918">
      <formula>ISODD($A67)</formula>
    </cfRule>
  </conditionalFormatting>
  <conditionalFormatting sqref="B67:B70 D67:F70 H67:J70">
    <cfRule type="containsBlanks" dxfId="501" priority="917">
      <formula>LEN(TRIM(B67))=0</formula>
    </cfRule>
  </conditionalFormatting>
  <conditionalFormatting sqref="A67:F70 H67:J70">
    <cfRule type="expression" dxfId="500" priority="912">
      <formula>ISODD($A67)</formula>
    </cfRule>
  </conditionalFormatting>
  <conditionalFormatting sqref="B67:B70 D67:F70 H67:J70">
    <cfRule type="containsBlanks" dxfId="499" priority="911">
      <formula>LEN(TRIM(B67))=0</formula>
    </cfRule>
  </conditionalFormatting>
  <conditionalFormatting sqref="A67:F70 H67:J70">
    <cfRule type="expression" dxfId="498" priority="916">
      <formula>ISODD($A67)</formula>
    </cfRule>
  </conditionalFormatting>
  <conditionalFormatting sqref="B67:B70 D67:F70 H67:J70">
    <cfRule type="containsBlanks" dxfId="497" priority="915">
      <formula>LEN(TRIM(B67))=0</formula>
    </cfRule>
  </conditionalFormatting>
  <conditionalFormatting sqref="A67:F70 H67:J70">
    <cfRule type="expression" dxfId="496" priority="914">
      <formula>ISODD($A67)</formula>
    </cfRule>
  </conditionalFormatting>
  <conditionalFormatting sqref="B67:B70 D67:F70 H67:J70">
    <cfRule type="containsBlanks" dxfId="495" priority="913">
      <formula>LEN(TRIM(B67))=0</formula>
    </cfRule>
  </conditionalFormatting>
  <conditionalFormatting sqref="A71:F71 H71:J71">
    <cfRule type="expression" dxfId="494" priority="910">
      <formula>ISODD($A71)</formula>
    </cfRule>
  </conditionalFormatting>
  <conditionalFormatting sqref="B71 D71:F71 H71:J71">
    <cfRule type="containsBlanks" dxfId="493" priority="909">
      <formula>LEN(TRIM(B71))=0</formula>
    </cfRule>
  </conditionalFormatting>
  <conditionalFormatting sqref="A71:F71 H71:J71">
    <cfRule type="expression" dxfId="492" priority="908">
      <formula>ISODD($A71)</formula>
    </cfRule>
  </conditionalFormatting>
  <conditionalFormatting sqref="B71 D71:F71 H71:J71">
    <cfRule type="containsBlanks" dxfId="491" priority="907">
      <formula>LEN(TRIM(B71))=0</formula>
    </cfRule>
  </conditionalFormatting>
  <conditionalFormatting sqref="A71:F71 H71:J71">
    <cfRule type="expression" dxfId="490" priority="906">
      <formula>ISODD($A71)</formula>
    </cfRule>
  </conditionalFormatting>
  <conditionalFormatting sqref="B71 D71:F71 H71:J71">
    <cfRule type="containsBlanks" dxfId="489" priority="905">
      <formula>LEN(TRIM(B71))=0</formula>
    </cfRule>
  </conditionalFormatting>
  <conditionalFormatting sqref="A71:F71 H71:J71">
    <cfRule type="expression" dxfId="488" priority="900">
      <formula>ISODD($A71)</formula>
    </cfRule>
  </conditionalFormatting>
  <conditionalFormatting sqref="B71 D71:F71 H71:J71">
    <cfRule type="containsBlanks" dxfId="487" priority="899">
      <formula>LEN(TRIM(B71))=0</formula>
    </cfRule>
  </conditionalFormatting>
  <conditionalFormatting sqref="A71:F71 H71:J71">
    <cfRule type="expression" dxfId="486" priority="904">
      <formula>ISODD($A71)</formula>
    </cfRule>
  </conditionalFormatting>
  <conditionalFormatting sqref="B71 D71:F71 H71:J71">
    <cfRule type="containsBlanks" dxfId="485" priority="903">
      <formula>LEN(TRIM(B71))=0</formula>
    </cfRule>
  </conditionalFormatting>
  <conditionalFormatting sqref="A71:F71 H71:J71">
    <cfRule type="expression" dxfId="484" priority="902">
      <formula>ISODD($A71)</formula>
    </cfRule>
  </conditionalFormatting>
  <conditionalFormatting sqref="B71 D71:F71 H71:J71">
    <cfRule type="containsBlanks" dxfId="483" priority="901">
      <formula>LEN(TRIM(B71))=0</formula>
    </cfRule>
  </conditionalFormatting>
  <conditionalFormatting sqref="A72:F72 H72:J72">
    <cfRule type="expression" dxfId="482" priority="898">
      <formula>ISODD($A72)</formula>
    </cfRule>
  </conditionalFormatting>
  <conditionalFormatting sqref="B72 D72:F72 H72:J72">
    <cfRule type="containsBlanks" dxfId="481" priority="897">
      <formula>LEN(TRIM(B72))=0</formula>
    </cfRule>
  </conditionalFormatting>
  <conditionalFormatting sqref="A72:F72 H72:J72">
    <cfRule type="expression" dxfId="480" priority="896">
      <formula>ISODD($A72)</formula>
    </cfRule>
  </conditionalFormatting>
  <conditionalFormatting sqref="B72 D72:F72 H72:J72">
    <cfRule type="containsBlanks" dxfId="479" priority="895">
      <formula>LEN(TRIM(B72))=0</formula>
    </cfRule>
  </conditionalFormatting>
  <conditionalFormatting sqref="A72:F72 H72:J72">
    <cfRule type="expression" dxfId="478" priority="894">
      <formula>ISODD($A72)</formula>
    </cfRule>
  </conditionalFormatting>
  <conditionalFormatting sqref="B72 D72:F72 H72:J72">
    <cfRule type="containsBlanks" dxfId="477" priority="893">
      <formula>LEN(TRIM(B72))=0</formula>
    </cfRule>
  </conditionalFormatting>
  <conditionalFormatting sqref="A72:F72 H72:J72">
    <cfRule type="expression" dxfId="476" priority="888">
      <formula>ISODD($A72)</formula>
    </cfRule>
  </conditionalFormatting>
  <conditionalFormatting sqref="B72 D72:F72 H72:J72">
    <cfRule type="containsBlanks" dxfId="475" priority="887">
      <formula>LEN(TRIM(B72))=0</formula>
    </cfRule>
  </conditionalFormatting>
  <conditionalFormatting sqref="A72:F72 H72:J72">
    <cfRule type="expression" dxfId="474" priority="892">
      <formula>ISODD($A72)</formula>
    </cfRule>
  </conditionalFormatting>
  <conditionalFormatting sqref="B72 D72:F72 H72:J72">
    <cfRule type="containsBlanks" dxfId="473" priority="891">
      <formula>LEN(TRIM(B72))=0</formula>
    </cfRule>
  </conditionalFormatting>
  <conditionalFormatting sqref="A72:F72 H72:J72">
    <cfRule type="expression" dxfId="472" priority="890">
      <formula>ISODD($A72)</formula>
    </cfRule>
  </conditionalFormatting>
  <conditionalFormatting sqref="B72 D72:F72 H72:J72">
    <cfRule type="containsBlanks" dxfId="471" priority="889">
      <formula>LEN(TRIM(B72))=0</formula>
    </cfRule>
  </conditionalFormatting>
  <conditionalFormatting sqref="H56">
    <cfRule type="expression" dxfId="470" priority="886">
      <formula>ISODD($A56)</formula>
    </cfRule>
  </conditionalFormatting>
  <conditionalFormatting sqref="H56">
    <cfRule type="containsBlanks" dxfId="469" priority="885">
      <formula>LEN(TRIM(H56))=0</formula>
    </cfRule>
  </conditionalFormatting>
  <conditionalFormatting sqref="J53:J55">
    <cfRule type="containsBlanks" dxfId="468" priority="884">
      <formula>LEN(TRIM(J53))=0</formula>
    </cfRule>
  </conditionalFormatting>
  <conditionalFormatting sqref="J57">
    <cfRule type="containsBlanks" dxfId="467" priority="883">
      <formula>LEN(TRIM(J57))=0</formula>
    </cfRule>
  </conditionalFormatting>
  <conditionalFormatting sqref="J60">
    <cfRule type="containsBlanks" dxfId="466" priority="882">
      <formula>LEN(TRIM(J60))=0</formula>
    </cfRule>
  </conditionalFormatting>
  <conditionalFormatting sqref="J61">
    <cfRule type="containsBlanks" dxfId="465" priority="881">
      <formula>LEN(TRIM(J61))=0</formula>
    </cfRule>
  </conditionalFormatting>
  <conditionalFormatting sqref="J64:J70">
    <cfRule type="containsBlanks" dxfId="464" priority="880">
      <formula>LEN(TRIM(J64))=0</formula>
    </cfRule>
  </conditionalFormatting>
  <conditionalFormatting sqref="J62:J63">
    <cfRule type="containsBlanks" dxfId="463" priority="879">
      <formula>LEN(TRIM(J62))=0</formula>
    </cfRule>
  </conditionalFormatting>
  <conditionalFormatting sqref="I57">
    <cfRule type="containsBlanks" dxfId="462" priority="878">
      <formula>LEN(TRIM(I57))=0</formula>
    </cfRule>
  </conditionalFormatting>
  <conditionalFormatting sqref="D55">
    <cfRule type="expression" dxfId="461" priority="865">
      <formula>ISODD($A55)</formula>
    </cfRule>
  </conditionalFormatting>
  <conditionalFormatting sqref="D55">
    <cfRule type="containsBlanks" dxfId="460" priority="864">
      <formula>LEN(TRIM(D55))=0</formula>
    </cfRule>
  </conditionalFormatting>
  <conditionalFormatting sqref="D56">
    <cfRule type="expression" dxfId="459" priority="863">
      <formula>ISODD($A56)</formula>
    </cfRule>
  </conditionalFormatting>
  <conditionalFormatting sqref="D56">
    <cfRule type="containsBlanks" dxfId="458" priority="862">
      <formula>LEN(TRIM(D56))=0</formula>
    </cfRule>
  </conditionalFormatting>
  <conditionalFormatting sqref="D56">
    <cfRule type="expression" dxfId="457" priority="861">
      <formula>ISODD($A56)</formula>
    </cfRule>
  </conditionalFormatting>
  <conditionalFormatting sqref="D56">
    <cfRule type="containsBlanks" dxfId="456" priority="860">
      <formula>LEN(TRIM(D56))=0</formula>
    </cfRule>
  </conditionalFormatting>
  <conditionalFormatting sqref="H61">
    <cfRule type="expression" dxfId="455" priority="998">
      <formula>ISODD($A60)</formula>
    </cfRule>
  </conditionalFormatting>
  <conditionalFormatting sqref="D68:D70">
    <cfRule type="expression" dxfId="454" priority="859">
      <formula>ISODD($A68)</formula>
    </cfRule>
  </conditionalFormatting>
  <conditionalFormatting sqref="D68:D70">
    <cfRule type="containsBlanks" dxfId="453" priority="858">
      <formula>LEN(TRIM(D68))=0</formula>
    </cfRule>
  </conditionalFormatting>
  <conditionalFormatting sqref="D68:D70">
    <cfRule type="expression" dxfId="452" priority="853">
      <formula>ISODD($A68)</formula>
    </cfRule>
  </conditionalFormatting>
  <conditionalFormatting sqref="D68:D70">
    <cfRule type="containsBlanks" dxfId="451" priority="852">
      <formula>LEN(TRIM(D68))=0</formula>
    </cfRule>
  </conditionalFormatting>
  <conditionalFormatting sqref="D68:D70">
    <cfRule type="expression" dxfId="450" priority="857">
      <formula>ISODD($A68)</formula>
    </cfRule>
  </conditionalFormatting>
  <conditionalFormatting sqref="D68:D70">
    <cfRule type="containsBlanks" dxfId="449" priority="856">
      <formula>LEN(TRIM(D68))=0</formula>
    </cfRule>
  </conditionalFormatting>
  <conditionalFormatting sqref="D68:D70">
    <cfRule type="expression" dxfId="448" priority="855">
      <formula>ISODD($A68)</formula>
    </cfRule>
  </conditionalFormatting>
  <conditionalFormatting sqref="D68:D70">
    <cfRule type="containsBlanks" dxfId="447" priority="854">
      <formula>LEN(TRIM(D68))=0</formula>
    </cfRule>
  </conditionalFormatting>
  <conditionalFormatting sqref="D70">
    <cfRule type="expression" dxfId="446" priority="851">
      <formula>ISODD($A70)</formula>
    </cfRule>
  </conditionalFormatting>
  <conditionalFormatting sqref="D70">
    <cfRule type="containsBlanks" dxfId="445" priority="850">
      <formula>LEN(TRIM(D70))=0</formula>
    </cfRule>
  </conditionalFormatting>
  <conditionalFormatting sqref="D70">
    <cfRule type="expression" dxfId="444" priority="845">
      <formula>ISODD($A70)</formula>
    </cfRule>
  </conditionalFormatting>
  <conditionalFormatting sqref="D70">
    <cfRule type="containsBlanks" dxfId="443" priority="844">
      <formula>LEN(TRIM(D70))=0</formula>
    </cfRule>
  </conditionalFormatting>
  <conditionalFormatting sqref="D70">
    <cfRule type="expression" dxfId="442" priority="849">
      <formula>ISODD($A70)</formula>
    </cfRule>
  </conditionalFormatting>
  <conditionalFormatting sqref="D70">
    <cfRule type="containsBlanks" dxfId="441" priority="848">
      <formula>LEN(TRIM(D70))=0</formula>
    </cfRule>
  </conditionalFormatting>
  <conditionalFormatting sqref="D70">
    <cfRule type="expression" dxfId="440" priority="847">
      <formula>ISODD($A70)</formula>
    </cfRule>
  </conditionalFormatting>
  <conditionalFormatting sqref="D70">
    <cfRule type="containsBlanks" dxfId="439" priority="846">
      <formula>LEN(TRIM(D70))=0</formula>
    </cfRule>
  </conditionalFormatting>
  <conditionalFormatting sqref="D84:D86">
    <cfRule type="expression" dxfId="438" priority="815">
      <formula>ISODD($A84)</formula>
    </cfRule>
  </conditionalFormatting>
  <conditionalFormatting sqref="D84:D86">
    <cfRule type="containsBlanks" dxfId="437" priority="814">
      <formula>LEN(TRIM(D84))=0</formula>
    </cfRule>
  </conditionalFormatting>
  <conditionalFormatting sqref="D84:D86">
    <cfRule type="expression" dxfId="436" priority="809">
      <formula>ISODD($A84)</formula>
    </cfRule>
  </conditionalFormatting>
  <conditionalFormatting sqref="D84:D86">
    <cfRule type="containsBlanks" dxfId="435" priority="808">
      <formula>LEN(TRIM(D84))=0</formula>
    </cfRule>
  </conditionalFormatting>
  <conditionalFormatting sqref="D84:D86">
    <cfRule type="expression" dxfId="434" priority="813">
      <formula>ISODD($A84)</formula>
    </cfRule>
  </conditionalFormatting>
  <conditionalFormatting sqref="D84:D86">
    <cfRule type="containsBlanks" dxfId="433" priority="812">
      <formula>LEN(TRIM(D84))=0</formula>
    </cfRule>
  </conditionalFormatting>
  <conditionalFormatting sqref="D84:D86">
    <cfRule type="expression" dxfId="432" priority="811">
      <formula>ISODD($A84)</formula>
    </cfRule>
  </conditionalFormatting>
  <conditionalFormatting sqref="D84:D86">
    <cfRule type="containsBlanks" dxfId="431" priority="810">
      <formula>LEN(TRIM(D84))=0</formula>
    </cfRule>
  </conditionalFormatting>
  <conditionalFormatting sqref="D80">
    <cfRule type="containsBlanks" dxfId="430" priority="796">
      <formula>LEN(TRIM(D80))=0</formula>
    </cfRule>
  </conditionalFormatting>
  <conditionalFormatting sqref="D80">
    <cfRule type="containsBlanks" dxfId="429" priority="794">
      <formula>LEN(TRIM(D80))=0</formula>
    </cfRule>
  </conditionalFormatting>
  <conditionalFormatting sqref="D80">
    <cfRule type="containsBlanks" dxfId="428" priority="792">
      <formula>LEN(TRIM(D80))=0</formula>
    </cfRule>
  </conditionalFormatting>
  <conditionalFormatting sqref="D80">
    <cfRule type="containsBlanks" dxfId="427" priority="786">
      <formula>LEN(TRIM(D80))=0</formula>
    </cfRule>
  </conditionalFormatting>
  <conditionalFormatting sqref="D80">
    <cfRule type="containsBlanks" dxfId="426" priority="790">
      <formula>LEN(TRIM(D80))=0</formula>
    </cfRule>
  </conditionalFormatting>
  <conditionalFormatting sqref="D80">
    <cfRule type="containsBlanks" dxfId="425" priority="788">
      <formula>LEN(TRIM(D80))=0</formula>
    </cfRule>
  </conditionalFormatting>
  <conditionalFormatting sqref="D81">
    <cfRule type="containsBlanks" dxfId="424" priority="784">
      <formula>LEN(TRIM(D81))=0</formula>
    </cfRule>
  </conditionalFormatting>
  <conditionalFormatting sqref="D81">
    <cfRule type="containsBlanks" dxfId="423" priority="782">
      <formula>LEN(TRIM(D81))=0</formula>
    </cfRule>
  </conditionalFormatting>
  <conditionalFormatting sqref="D81">
    <cfRule type="containsBlanks" dxfId="422" priority="780">
      <formula>LEN(TRIM(D81))=0</formula>
    </cfRule>
  </conditionalFormatting>
  <conditionalFormatting sqref="D81">
    <cfRule type="containsBlanks" dxfId="421" priority="774">
      <formula>LEN(TRIM(D81))=0</formula>
    </cfRule>
  </conditionalFormatting>
  <conditionalFormatting sqref="D81">
    <cfRule type="containsBlanks" dxfId="420" priority="778">
      <formula>LEN(TRIM(D81))=0</formula>
    </cfRule>
  </conditionalFormatting>
  <conditionalFormatting sqref="D81">
    <cfRule type="containsBlanks" dxfId="419" priority="776">
      <formula>LEN(TRIM(D81))=0</formula>
    </cfRule>
  </conditionalFormatting>
  <conditionalFormatting sqref="D81">
    <cfRule type="containsBlanks" dxfId="418" priority="744">
      <formula>LEN(TRIM(D81))=0</formula>
    </cfRule>
  </conditionalFormatting>
  <conditionalFormatting sqref="D81">
    <cfRule type="containsBlanks" dxfId="417" priority="742">
      <formula>LEN(TRIM(D81))=0</formula>
    </cfRule>
  </conditionalFormatting>
  <conditionalFormatting sqref="D81">
    <cfRule type="containsBlanks" dxfId="416" priority="736">
      <formula>LEN(TRIM(D81))=0</formula>
    </cfRule>
  </conditionalFormatting>
  <conditionalFormatting sqref="D81">
    <cfRule type="containsBlanks" dxfId="415" priority="740">
      <formula>LEN(TRIM(D81))=0</formula>
    </cfRule>
  </conditionalFormatting>
  <conditionalFormatting sqref="D81">
    <cfRule type="containsBlanks" dxfId="414" priority="738">
      <formula>LEN(TRIM(D81))=0</formula>
    </cfRule>
  </conditionalFormatting>
  <conditionalFormatting sqref="D81">
    <cfRule type="containsBlanks" dxfId="413" priority="734">
      <formula>LEN(TRIM(D81))=0</formula>
    </cfRule>
  </conditionalFormatting>
  <conditionalFormatting sqref="D81">
    <cfRule type="containsBlanks" dxfId="412" priority="728">
      <formula>LEN(TRIM(D81))=0</formula>
    </cfRule>
  </conditionalFormatting>
  <conditionalFormatting sqref="D81">
    <cfRule type="containsBlanks" dxfId="411" priority="732">
      <formula>LEN(TRIM(D81))=0</formula>
    </cfRule>
  </conditionalFormatting>
  <conditionalFormatting sqref="D81">
    <cfRule type="containsBlanks" dxfId="410" priority="730">
      <formula>LEN(TRIM(D81))=0</formula>
    </cfRule>
  </conditionalFormatting>
  <conditionalFormatting sqref="F64">
    <cfRule type="expression" dxfId="409" priority="717">
      <formula>ISODD($A64)</formula>
    </cfRule>
  </conditionalFormatting>
  <conditionalFormatting sqref="F64">
    <cfRule type="containsBlanks" dxfId="408" priority="716">
      <formula>LEN(TRIM(F64))=0</formula>
    </cfRule>
  </conditionalFormatting>
  <conditionalFormatting sqref="F64">
    <cfRule type="expression" dxfId="407" priority="719">
      <formula>ISODD($A64)</formula>
    </cfRule>
  </conditionalFormatting>
  <conditionalFormatting sqref="F64">
    <cfRule type="containsBlanks" dxfId="406" priority="718">
      <formula>LEN(TRIM(F64))=0</formula>
    </cfRule>
  </conditionalFormatting>
  <conditionalFormatting sqref="F65">
    <cfRule type="expression" dxfId="405" priority="713">
      <formula>ISODD($A65)</formula>
    </cfRule>
  </conditionalFormatting>
  <conditionalFormatting sqref="F65">
    <cfRule type="containsBlanks" dxfId="404" priority="712">
      <formula>LEN(TRIM(F65))=0</formula>
    </cfRule>
  </conditionalFormatting>
  <conditionalFormatting sqref="F65">
    <cfRule type="expression" dxfId="403" priority="715">
      <formula>ISODD($A65)</formula>
    </cfRule>
  </conditionalFormatting>
  <conditionalFormatting sqref="F65">
    <cfRule type="containsBlanks" dxfId="402" priority="714">
      <formula>LEN(TRIM(F65))=0</formula>
    </cfRule>
  </conditionalFormatting>
  <conditionalFormatting sqref="F66">
    <cfRule type="expression" dxfId="401" priority="709">
      <formula>ISODD($A66)</formula>
    </cfRule>
  </conditionalFormatting>
  <conditionalFormatting sqref="F66">
    <cfRule type="containsBlanks" dxfId="400" priority="708">
      <formula>LEN(TRIM(F66))=0</formula>
    </cfRule>
  </conditionalFormatting>
  <conditionalFormatting sqref="F66">
    <cfRule type="expression" dxfId="399" priority="711">
      <formula>ISODD($A66)</formula>
    </cfRule>
  </conditionalFormatting>
  <conditionalFormatting sqref="F66">
    <cfRule type="containsBlanks" dxfId="398" priority="710">
      <formula>LEN(TRIM(F66))=0</formula>
    </cfRule>
  </conditionalFormatting>
  <conditionalFormatting sqref="F67">
    <cfRule type="expression" dxfId="397" priority="705">
      <formula>ISODD($A67)</formula>
    </cfRule>
  </conditionalFormatting>
  <conditionalFormatting sqref="F67">
    <cfRule type="containsBlanks" dxfId="396" priority="704">
      <formula>LEN(TRIM(F67))=0</formula>
    </cfRule>
  </conditionalFormatting>
  <conditionalFormatting sqref="F67">
    <cfRule type="expression" dxfId="395" priority="707">
      <formula>ISODD($A67)</formula>
    </cfRule>
  </conditionalFormatting>
  <conditionalFormatting sqref="F67">
    <cfRule type="containsBlanks" dxfId="394" priority="706">
      <formula>LEN(TRIM(F67))=0</formula>
    </cfRule>
  </conditionalFormatting>
  <conditionalFormatting sqref="F68:F69">
    <cfRule type="expression" dxfId="393" priority="701">
      <formula>ISODD($A68)</formula>
    </cfRule>
  </conditionalFormatting>
  <conditionalFormatting sqref="F68:F69">
    <cfRule type="containsBlanks" dxfId="392" priority="700">
      <formula>LEN(TRIM(F68))=0</formula>
    </cfRule>
  </conditionalFormatting>
  <conditionalFormatting sqref="F68:F69">
    <cfRule type="expression" dxfId="391" priority="703">
      <formula>ISODD($A68)</formula>
    </cfRule>
  </conditionalFormatting>
  <conditionalFormatting sqref="F68:F69">
    <cfRule type="containsBlanks" dxfId="390" priority="702">
      <formula>LEN(TRIM(F68))=0</formula>
    </cfRule>
  </conditionalFormatting>
  <conditionalFormatting sqref="F70">
    <cfRule type="expression" dxfId="389" priority="697">
      <formula>ISODD($A70)</formula>
    </cfRule>
  </conditionalFormatting>
  <conditionalFormatting sqref="F70">
    <cfRule type="containsBlanks" dxfId="388" priority="696">
      <formula>LEN(TRIM(F70))=0</formula>
    </cfRule>
  </conditionalFormatting>
  <conditionalFormatting sqref="F70">
    <cfRule type="expression" dxfId="387" priority="699">
      <formula>ISODD($A70)</formula>
    </cfRule>
  </conditionalFormatting>
  <conditionalFormatting sqref="F70">
    <cfRule type="containsBlanks" dxfId="386" priority="698">
      <formula>LEN(TRIM(F70))=0</formula>
    </cfRule>
  </conditionalFormatting>
  <conditionalFormatting sqref="F71">
    <cfRule type="expression" dxfId="385" priority="693">
      <formula>ISODD($A71)</formula>
    </cfRule>
  </conditionalFormatting>
  <conditionalFormatting sqref="F71">
    <cfRule type="containsBlanks" dxfId="384" priority="692">
      <formula>LEN(TRIM(F71))=0</formula>
    </cfRule>
  </conditionalFormatting>
  <conditionalFormatting sqref="F71">
    <cfRule type="expression" dxfId="383" priority="695">
      <formula>ISODD($A71)</formula>
    </cfRule>
  </conditionalFormatting>
  <conditionalFormatting sqref="F71">
    <cfRule type="containsBlanks" dxfId="382" priority="694">
      <formula>LEN(TRIM(F71))=0</formula>
    </cfRule>
  </conditionalFormatting>
  <conditionalFormatting sqref="F72">
    <cfRule type="expression" dxfId="381" priority="689">
      <formula>ISODD($A72)</formula>
    </cfRule>
  </conditionalFormatting>
  <conditionalFormatting sqref="F72">
    <cfRule type="containsBlanks" dxfId="380" priority="688">
      <formula>LEN(TRIM(F72))=0</formula>
    </cfRule>
  </conditionalFormatting>
  <conditionalFormatting sqref="F72">
    <cfRule type="expression" dxfId="379" priority="691">
      <formula>ISODD($A72)</formula>
    </cfRule>
  </conditionalFormatting>
  <conditionalFormatting sqref="F72">
    <cfRule type="containsBlanks" dxfId="378" priority="690">
      <formula>LEN(TRIM(F72))=0</formula>
    </cfRule>
  </conditionalFormatting>
  <conditionalFormatting sqref="F83">
    <cfRule type="expression" dxfId="377" priority="683">
      <formula>ISODD($A83)</formula>
    </cfRule>
  </conditionalFormatting>
  <conditionalFormatting sqref="F83">
    <cfRule type="containsBlanks" dxfId="376" priority="682">
      <formula>LEN(TRIM(F83))=0</formula>
    </cfRule>
  </conditionalFormatting>
  <conditionalFormatting sqref="F83">
    <cfRule type="expression" dxfId="375" priority="679">
      <formula>ISODD($A83)</formula>
    </cfRule>
  </conditionalFormatting>
  <conditionalFormatting sqref="F83">
    <cfRule type="containsBlanks" dxfId="374" priority="678">
      <formula>LEN(TRIM(F83))=0</formula>
    </cfRule>
  </conditionalFormatting>
  <conditionalFormatting sqref="F83">
    <cfRule type="expression" dxfId="373" priority="681">
      <formula>ISODD($A83)</formula>
    </cfRule>
  </conditionalFormatting>
  <conditionalFormatting sqref="F83">
    <cfRule type="containsBlanks" dxfId="372" priority="680">
      <formula>LEN(TRIM(F83))=0</formula>
    </cfRule>
  </conditionalFormatting>
  <conditionalFormatting sqref="F84">
    <cfRule type="expression" dxfId="371" priority="677">
      <formula>ISODD($A84)</formula>
    </cfRule>
  </conditionalFormatting>
  <conditionalFormatting sqref="F84">
    <cfRule type="containsBlanks" dxfId="370" priority="676">
      <formula>LEN(TRIM(F84))=0</formula>
    </cfRule>
  </conditionalFormatting>
  <conditionalFormatting sqref="F84">
    <cfRule type="expression" dxfId="369" priority="673">
      <formula>ISODD($A84)</formula>
    </cfRule>
  </conditionalFormatting>
  <conditionalFormatting sqref="F84">
    <cfRule type="containsBlanks" dxfId="368" priority="672">
      <formula>LEN(TRIM(F84))=0</formula>
    </cfRule>
  </conditionalFormatting>
  <conditionalFormatting sqref="F84">
    <cfRule type="expression" dxfId="367" priority="675">
      <formula>ISODD($A84)</formula>
    </cfRule>
  </conditionalFormatting>
  <conditionalFormatting sqref="F84">
    <cfRule type="containsBlanks" dxfId="366" priority="674">
      <formula>LEN(TRIM(F84))=0</formula>
    </cfRule>
  </conditionalFormatting>
  <conditionalFormatting sqref="F85:F86">
    <cfRule type="expression" dxfId="365" priority="671">
      <formula>ISODD($A85)</formula>
    </cfRule>
  </conditionalFormatting>
  <conditionalFormatting sqref="F85:F86">
    <cfRule type="containsBlanks" dxfId="364" priority="670">
      <formula>LEN(TRIM(F85))=0</formula>
    </cfRule>
  </conditionalFormatting>
  <conditionalFormatting sqref="F85:F86">
    <cfRule type="expression" dxfId="363" priority="667">
      <formula>ISODD($A85)</formula>
    </cfRule>
  </conditionalFormatting>
  <conditionalFormatting sqref="F85:F86">
    <cfRule type="containsBlanks" dxfId="362" priority="666">
      <formula>LEN(TRIM(F85))=0</formula>
    </cfRule>
  </conditionalFormatting>
  <conditionalFormatting sqref="F85:F86">
    <cfRule type="expression" dxfId="361" priority="669">
      <formula>ISODD($A85)</formula>
    </cfRule>
  </conditionalFormatting>
  <conditionalFormatting sqref="F85:F86">
    <cfRule type="containsBlanks" dxfId="360" priority="668">
      <formula>LEN(TRIM(F85))=0</formula>
    </cfRule>
  </conditionalFormatting>
  <conditionalFormatting sqref="F88">
    <cfRule type="expression" dxfId="359" priority="276">
      <formula>ISODD($A88)</formula>
    </cfRule>
  </conditionalFormatting>
  <conditionalFormatting sqref="F88">
    <cfRule type="containsBlanks" dxfId="358" priority="275">
      <formula>LEN(TRIM(F88))=0</formula>
    </cfRule>
  </conditionalFormatting>
  <conditionalFormatting sqref="F88">
    <cfRule type="expression" dxfId="357" priority="272">
      <formula>ISODD($A88)</formula>
    </cfRule>
  </conditionalFormatting>
  <conditionalFormatting sqref="F88">
    <cfRule type="containsBlanks" dxfId="356" priority="271">
      <formula>LEN(TRIM(F88))=0</formula>
    </cfRule>
  </conditionalFormatting>
  <conditionalFormatting sqref="F88">
    <cfRule type="expression" dxfId="355" priority="274">
      <formula>ISODD($A88)</formula>
    </cfRule>
  </conditionalFormatting>
  <conditionalFormatting sqref="F88">
    <cfRule type="containsBlanks" dxfId="354" priority="273">
      <formula>LEN(TRIM(F88))=0</formula>
    </cfRule>
  </conditionalFormatting>
  <conditionalFormatting sqref="F89">
    <cfRule type="expression" dxfId="353" priority="270">
      <formula>ISODD($A89)</formula>
    </cfRule>
  </conditionalFormatting>
  <conditionalFormatting sqref="F89">
    <cfRule type="containsBlanks" dxfId="352" priority="269">
      <formula>LEN(TRIM(F89))=0</formula>
    </cfRule>
  </conditionalFormatting>
  <conditionalFormatting sqref="F89">
    <cfRule type="expression" dxfId="351" priority="266">
      <formula>ISODD($A89)</formula>
    </cfRule>
  </conditionalFormatting>
  <conditionalFormatting sqref="F89">
    <cfRule type="containsBlanks" dxfId="350" priority="265">
      <formula>LEN(TRIM(F89))=0</formula>
    </cfRule>
  </conditionalFormatting>
  <conditionalFormatting sqref="F89">
    <cfRule type="expression" dxfId="349" priority="268">
      <formula>ISODD($A89)</formula>
    </cfRule>
  </conditionalFormatting>
  <conditionalFormatting sqref="F89">
    <cfRule type="containsBlanks" dxfId="348" priority="267">
      <formula>LEN(TRIM(F89))=0</formula>
    </cfRule>
  </conditionalFormatting>
  <conditionalFormatting sqref="F90">
    <cfRule type="expression" dxfId="347" priority="264">
      <formula>ISODD($A90)</formula>
    </cfRule>
  </conditionalFormatting>
  <conditionalFormatting sqref="F90">
    <cfRule type="containsBlanks" dxfId="346" priority="263">
      <formula>LEN(TRIM(F90))=0</formula>
    </cfRule>
  </conditionalFormatting>
  <conditionalFormatting sqref="F90">
    <cfRule type="expression" dxfId="345" priority="260">
      <formula>ISODD($A90)</formula>
    </cfRule>
  </conditionalFormatting>
  <conditionalFormatting sqref="F90">
    <cfRule type="containsBlanks" dxfId="344" priority="259">
      <formula>LEN(TRIM(F90))=0</formula>
    </cfRule>
  </conditionalFormatting>
  <conditionalFormatting sqref="F90">
    <cfRule type="expression" dxfId="343" priority="262">
      <formula>ISODD($A90)</formula>
    </cfRule>
  </conditionalFormatting>
  <conditionalFormatting sqref="F90">
    <cfRule type="containsBlanks" dxfId="342" priority="261">
      <formula>LEN(TRIM(F90))=0</formula>
    </cfRule>
  </conditionalFormatting>
  <conditionalFormatting sqref="F91">
    <cfRule type="expression" dxfId="341" priority="258">
      <formula>ISODD($A91)</formula>
    </cfRule>
  </conditionalFormatting>
  <conditionalFormatting sqref="F91">
    <cfRule type="containsBlanks" dxfId="340" priority="257">
      <formula>LEN(TRIM(F91))=0</formula>
    </cfRule>
  </conditionalFormatting>
  <conditionalFormatting sqref="F91">
    <cfRule type="expression" dxfId="339" priority="254">
      <formula>ISODD($A91)</formula>
    </cfRule>
  </conditionalFormatting>
  <conditionalFormatting sqref="F91">
    <cfRule type="containsBlanks" dxfId="338" priority="253">
      <formula>LEN(TRIM(F91))=0</formula>
    </cfRule>
  </conditionalFormatting>
  <conditionalFormatting sqref="F91">
    <cfRule type="expression" dxfId="337" priority="256">
      <formula>ISODD($A91)</formula>
    </cfRule>
  </conditionalFormatting>
  <conditionalFormatting sqref="F91">
    <cfRule type="containsBlanks" dxfId="336" priority="255">
      <formula>LEN(TRIM(F91))=0</formula>
    </cfRule>
  </conditionalFormatting>
  <conditionalFormatting sqref="F92">
    <cfRule type="expression" dxfId="335" priority="252">
      <formula>ISODD($A92)</formula>
    </cfRule>
  </conditionalFormatting>
  <conditionalFormatting sqref="F92">
    <cfRule type="containsBlanks" dxfId="334" priority="251">
      <formula>LEN(TRIM(F92))=0</formula>
    </cfRule>
  </conditionalFormatting>
  <conditionalFormatting sqref="F92">
    <cfRule type="expression" dxfId="333" priority="248">
      <formula>ISODD($A92)</formula>
    </cfRule>
  </conditionalFormatting>
  <conditionalFormatting sqref="F92">
    <cfRule type="containsBlanks" dxfId="332" priority="247">
      <formula>LEN(TRIM(F92))=0</formula>
    </cfRule>
  </conditionalFormatting>
  <conditionalFormatting sqref="F92">
    <cfRule type="expression" dxfId="331" priority="250">
      <formula>ISODD($A92)</formula>
    </cfRule>
  </conditionalFormatting>
  <conditionalFormatting sqref="F92">
    <cfRule type="containsBlanks" dxfId="330" priority="249">
      <formula>LEN(TRIM(F92))=0</formula>
    </cfRule>
  </conditionalFormatting>
  <conditionalFormatting sqref="F93:F94">
    <cfRule type="expression" dxfId="329" priority="246">
      <formula>ISODD($A93)</formula>
    </cfRule>
  </conditionalFormatting>
  <conditionalFormatting sqref="F93:F94">
    <cfRule type="containsBlanks" dxfId="328" priority="245">
      <formula>LEN(TRIM(F93))=0</formula>
    </cfRule>
  </conditionalFormatting>
  <conditionalFormatting sqref="F93:F94">
    <cfRule type="expression" dxfId="327" priority="242">
      <formula>ISODD($A93)</formula>
    </cfRule>
  </conditionalFormatting>
  <conditionalFormatting sqref="F93:F94">
    <cfRule type="containsBlanks" dxfId="326" priority="241">
      <formula>LEN(TRIM(F93))=0</formula>
    </cfRule>
  </conditionalFormatting>
  <conditionalFormatting sqref="F93:F94">
    <cfRule type="expression" dxfId="325" priority="244">
      <formula>ISODD($A93)</formula>
    </cfRule>
  </conditionalFormatting>
  <conditionalFormatting sqref="F93:F94">
    <cfRule type="containsBlanks" dxfId="324" priority="243">
      <formula>LEN(TRIM(F93))=0</formula>
    </cfRule>
  </conditionalFormatting>
  <conditionalFormatting sqref="F95">
    <cfRule type="expression" dxfId="323" priority="240">
      <formula>ISODD($A95)</formula>
    </cfRule>
  </conditionalFormatting>
  <conditionalFormatting sqref="F95">
    <cfRule type="containsBlanks" dxfId="322" priority="239">
      <formula>LEN(TRIM(F95))=0</formula>
    </cfRule>
  </conditionalFormatting>
  <conditionalFormatting sqref="F95">
    <cfRule type="expression" dxfId="321" priority="236">
      <formula>ISODD($A95)</formula>
    </cfRule>
  </conditionalFormatting>
  <conditionalFormatting sqref="F95">
    <cfRule type="containsBlanks" dxfId="320" priority="235">
      <formula>LEN(TRIM(F95))=0</formula>
    </cfRule>
  </conditionalFormatting>
  <conditionalFormatting sqref="F95">
    <cfRule type="expression" dxfId="319" priority="238">
      <formula>ISODD($A95)</formula>
    </cfRule>
  </conditionalFormatting>
  <conditionalFormatting sqref="F95">
    <cfRule type="containsBlanks" dxfId="318" priority="237">
      <formula>LEN(TRIM(F95))=0</formula>
    </cfRule>
  </conditionalFormatting>
  <conditionalFormatting sqref="F96">
    <cfRule type="expression" dxfId="317" priority="234">
      <formula>ISODD($A96)</formula>
    </cfRule>
  </conditionalFormatting>
  <conditionalFormatting sqref="F96">
    <cfRule type="containsBlanks" dxfId="316" priority="233">
      <formula>LEN(TRIM(F96))=0</formula>
    </cfRule>
  </conditionalFormatting>
  <conditionalFormatting sqref="F96">
    <cfRule type="expression" dxfId="315" priority="230">
      <formula>ISODD($A96)</formula>
    </cfRule>
  </conditionalFormatting>
  <conditionalFormatting sqref="F96">
    <cfRule type="containsBlanks" dxfId="314" priority="229">
      <formula>LEN(TRIM(F96))=0</formula>
    </cfRule>
  </conditionalFormatting>
  <conditionalFormatting sqref="F96">
    <cfRule type="expression" dxfId="313" priority="232">
      <formula>ISODD($A96)</formula>
    </cfRule>
  </conditionalFormatting>
  <conditionalFormatting sqref="F96">
    <cfRule type="containsBlanks" dxfId="312" priority="231">
      <formula>LEN(TRIM(F96))=0</formula>
    </cfRule>
  </conditionalFormatting>
  <conditionalFormatting sqref="F97">
    <cfRule type="expression" dxfId="311" priority="228">
      <formula>ISODD($A97)</formula>
    </cfRule>
  </conditionalFormatting>
  <conditionalFormatting sqref="F97">
    <cfRule type="containsBlanks" dxfId="310" priority="227">
      <formula>LEN(TRIM(F97))=0</formula>
    </cfRule>
  </conditionalFormatting>
  <conditionalFormatting sqref="F97">
    <cfRule type="expression" dxfId="309" priority="224">
      <formula>ISODD($A97)</formula>
    </cfRule>
  </conditionalFormatting>
  <conditionalFormatting sqref="F97">
    <cfRule type="containsBlanks" dxfId="308" priority="223">
      <formula>LEN(TRIM(F97))=0</formula>
    </cfRule>
  </conditionalFormatting>
  <conditionalFormatting sqref="F97">
    <cfRule type="expression" dxfId="307" priority="226">
      <formula>ISODD($A97)</formula>
    </cfRule>
  </conditionalFormatting>
  <conditionalFormatting sqref="F97">
    <cfRule type="containsBlanks" dxfId="306" priority="225">
      <formula>LEN(TRIM(F97))=0</formula>
    </cfRule>
  </conditionalFormatting>
  <conditionalFormatting sqref="F98">
    <cfRule type="expression" dxfId="305" priority="222">
      <formula>ISODD($A98)</formula>
    </cfRule>
  </conditionalFormatting>
  <conditionalFormatting sqref="F98">
    <cfRule type="containsBlanks" dxfId="304" priority="221">
      <formula>LEN(TRIM(F98))=0</formula>
    </cfRule>
  </conditionalFormatting>
  <conditionalFormatting sqref="F98">
    <cfRule type="expression" dxfId="303" priority="218">
      <formula>ISODD($A98)</formula>
    </cfRule>
  </conditionalFormatting>
  <conditionalFormatting sqref="F98">
    <cfRule type="containsBlanks" dxfId="302" priority="217">
      <formula>LEN(TRIM(F98))=0</formula>
    </cfRule>
  </conditionalFormatting>
  <conditionalFormatting sqref="F98">
    <cfRule type="expression" dxfId="301" priority="220">
      <formula>ISODD($A98)</formula>
    </cfRule>
  </conditionalFormatting>
  <conditionalFormatting sqref="F98">
    <cfRule type="containsBlanks" dxfId="300" priority="219">
      <formula>LEN(TRIM(F98))=0</formula>
    </cfRule>
  </conditionalFormatting>
  <conditionalFormatting sqref="F99">
    <cfRule type="expression" dxfId="299" priority="216">
      <formula>ISODD($A99)</formula>
    </cfRule>
  </conditionalFormatting>
  <conditionalFormatting sqref="F99">
    <cfRule type="containsBlanks" dxfId="298" priority="215">
      <formula>LEN(TRIM(F99))=0</formula>
    </cfRule>
  </conditionalFormatting>
  <conditionalFormatting sqref="F99">
    <cfRule type="expression" dxfId="297" priority="212">
      <formula>ISODD($A99)</formula>
    </cfRule>
  </conditionalFormatting>
  <conditionalFormatting sqref="F99">
    <cfRule type="containsBlanks" dxfId="296" priority="211">
      <formula>LEN(TRIM(F99))=0</formula>
    </cfRule>
  </conditionalFormatting>
  <conditionalFormatting sqref="F99">
    <cfRule type="expression" dxfId="295" priority="214">
      <formula>ISODD($A99)</formula>
    </cfRule>
  </conditionalFormatting>
  <conditionalFormatting sqref="F99">
    <cfRule type="containsBlanks" dxfId="294" priority="213">
      <formula>LEN(TRIM(F99))=0</formula>
    </cfRule>
  </conditionalFormatting>
  <conditionalFormatting sqref="F100">
    <cfRule type="expression" dxfId="293" priority="210">
      <formula>ISODD($A100)</formula>
    </cfRule>
  </conditionalFormatting>
  <conditionalFormatting sqref="F100">
    <cfRule type="containsBlanks" dxfId="292" priority="209">
      <formula>LEN(TRIM(F100))=0</formula>
    </cfRule>
  </conditionalFormatting>
  <conditionalFormatting sqref="F100">
    <cfRule type="expression" dxfId="291" priority="206">
      <formula>ISODD($A100)</formula>
    </cfRule>
  </conditionalFormatting>
  <conditionalFormatting sqref="F100">
    <cfRule type="containsBlanks" dxfId="290" priority="205">
      <formula>LEN(TRIM(F100))=0</formula>
    </cfRule>
  </conditionalFormatting>
  <conditionalFormatting sqref="F100">
    <cfRule type="expression" dxfId="289" priority="208">
      <formula>ISODD($A100)</formula>
    </cfRule>
  </conditionalFormatting>
  <conditionalFormatting sqref="F100">
    <cfRule type="containsBlanks" dxfId="288" priority="207">
      <formula>LEN(TRIM(F100))=0</formula>
    </cfRule>
  </conditionalFormatting>
  <conditionalFormatting sqref="F101">
    <cfRule type="expression" dxfId="287" priority="204">
      <formula>ISODD($A101)</formula>
    </cfRule>
  </conditionalFormatting>
  <conditionalFormatting sqref="F101">
    <cfRule type="containsBlanks" dxfId="286" priority="203">
      <formula>LEN(TRIM(F101))=0</formula>
    </cfRule>
  </conditionalFormatting>
  <conditionalFormatting sqref="F101">
    <cfRule type="expression" dxfId="285" priority="200">
      <formula>ISODD($A101)</formula>
    </cfRule>
  </conditionalFormatting>
  <conditionalFormatting sqref="F101">
    <cfRule type="containsBlanks" dxfId="284" priority="199">
      <formula>LEN(TRIM(F101))=0</formula>
    </cfRule>
  </conditionalFormatting>
  <conditionalFormatting sqref="F101">
    <cfRule type="expression" dxfId="283" priority="202">
      <formula>ISODD($A101)</formula>
    </cfRule>
  </conditionalFormatting>
  <conditionalFormatting sqref="F101">
    <cfRule type="containsBlanks" dxfId="282" priority="201">
      <formula>LEN(TRIM(F101))=0</formula>
    </cfRule>
  </conditionalFormatting>
  <conditionalFormatting sqref="F130:F131">
    <cfRule type="expression" dxfId="281" priority="36">
      <formula>ISODD($A130)</formula>
    </cfRule>
  </conditionalFormatting>
  <conditionalFormatting sqref="F130:F131">
    <cfRule type="containsBlanks" dxfId="280" priority="35">
      <formula>LEN(TRIM(F130))=0</formula>
    </cfRule>
  </conditionalFormatting>
  <conditionalFormatting sqref="F130:F131">
    <cfRule type="expression" dxfId="279" priority="32">
      <formula>ISODD($A130)</formula>
    </cfRule>
  </conditionalFormatting>
  <conditionalFormatting sqref="F130:F131">
    <cfRule type="containsBlanks" dxfId="278" priority="31">
      <formula>LEN(TRIM(F130))=0</formula>
    </cfRule>
  </conditionalFormatting>
  <conditionalFormatting sqref="F130:F131">
    <cfRule type="expression" dxfId="277" priority="34">
      <formula>ISODD($A130)</formula>
    </cfRule>
  </conditionalFormatting>
  <conditionalFormatting sqref="F130:F131">
    <cfRule type="containsBlanks" dxfId="276" priority="33">
      <formula>LEN(TRIM(F130))=0</formula>
    </cfRule>
  </conditionalFormatting>
  <conditionalFormatting sqref="F102">
    <cfRule type="expression" dxfId="275" priority="192">
      <formula>ISODD($A102)</formula>
    </cfRule>
  </conditionalFormatting>
  <conditionalFormatting sqref="F102">
    <cfRule type="containsBlanks" dxfId="274" priority="191">
      <formula>LEN(TRIM(F102))=0</formula>
    </cfRule>
  </conditionalFormatting>
  <conditionalFormatting sqref="F102">
    <cfRule type="expression" dxfId="273" priority="188">
      <formula>ISODD($A102)</formula>
    </cfRule>
  </conditionalFormatting>
  <conditionalFormatting sqref="F102">
    <cfRule type="containsBlanks" dxfId="272" priority="187">
      <formula>LEN(TRIM(F102))=0</formula>
    </cfRule>
  </conditionalFormatting>
  <conditionalFormatting sqref="F102">
    <cfRule type="expression" dxfId="271" priority="190">
      <formula>ISODD($A102)</formula>
    </cfRule>
  </conditionalFormatting>
  <conditionalFormatting sqref="F102">
    <cfRule type="containsBlanks" dxfId="270" priority="189">
      <formula>LEN(TRIM(F102))=0</formula>
    </cfRule>
  </conditionalFormatting>
  <conditionalFormatting sqref="F103">
    <cfRule type="expression" dxfId="269" priority="186">
      <formula>ISODD($A103)</formula>
    </cfRule>
  </conditionalFormatting>
  <conditionalFormatting sqref="F103">
    <cfRule type="containsBlanks" dxfId="268" priority="185">
      <formula>LEN(TRIM(F103))=0</formula>
    </cfRule>
  </conditionalFormatting>
  <conditionalFormatting sqref="F103">
    <cfRule type="expression" dxfId="267" priority="182">
      <formula>ISODD($A103)</formula>
    </cfRule>
  </conditionalFormatting>
  <conditionalFormatting sqref="F103">
    <cfRule type="containsBlanks" dxfId="266" priority="181">
      <formula>LEN(TRIM(F103))=0</formula>
    </cfRule>
  </conditionalFormatting>
  <conditionalFormatting sqref="F103">
    <cfRule type="expression" dxfId="265" priority="184">
      <formula>ISODD($A103)</formula>
    </cfRule>
  </conditionalFormatting>
  <conditionalFormatting sqref="F103">
    <cfRule type="containsBlanks" dxfId="264" priority="183">
      <formula>LEN(TRIM(F103))=0</formula>
    </cfRule>
  </conditionalFormatting>
  <conditionalFormatting sqref="F104">
    <cfRule type="expression" dxfId="263" priority="180">
      <formula>ISODD($A104)</formula>
    </cfRule>
  </conditionalFormatting>
  <conditionalFormatting sqref="F104">
    <cfRule type="containsBlanks" dxfId="262" priority="179">
      <formula>LEN(TRIM(F104))=0</formula>
    </cfRule>
  </conditionalFormatting>
  <conditionalFormatting sqref="F104">
    <cfRule type="expression" dxfId="261" priority="176">
      <formula>ISODD($A104)</formula>
    </cfRule>
  </conditionalFormatting>
  <conditionalFormatting sqref="F104">
    <cfRule type="containsBlanks" dxfId="260" priority="175">
      <formula>LEN(TRIM(F104))=0</formula>
    </cfRule>
  </conditionalFormatting>
  <conditionalFormatting sqref="F104">
    <cfRule type="expression" dxfId="259" priority="178">
      <formula>ISODD($A104)</formula>
    </cfRule>
  </conditionalFormatting>
  <conditionalFormatting sqref="F104">
    <cfRule type="containsBlanks" dxfId="258" priority="177">
      <formula>LEN(TRIM(F104))=0</formula>
    </cfRule>
  </conditionalFormatting>
  <conditionalFormatting sqref="F105">
    <cfRule type="expression" dxfId="257" priority="174">
      <formula>ISODD($A105)</formula>
    </cfRule>
  </conditionalFormatting>
  <conditionalFormatting sqref="F105">
    <cfRule type="containsBlanks" dxfId="256" priority="173">
      <formula>LEN(TRIM(F105))=0</formula>
    </cfRule>
  </conditionalFormatting>
  <conditionalFormatting sqref="F105">
    <cfRule type="expression" dxfId="255" priority="170">
      <formula>ISODD($A105)</formula>
    </cfRule>
  </conditionalFormatting>
  <conditionalFormatting sqref="F105">
    <cfRule type="containsBlanks" dxfId="254" priority="169">
      <formula>LEN(TRIM(F105))=0</formula>
    </cfRule>
  </conditionalFormatting>
  <conditionalFormatting sqref="F105">
    <cfRule type="expression" dxfId="253" priority="172">
      <formula>ISODD($A105)</formula>
    </cfRule>
  </conditionalFormatting>
  <conditionalFormatting sqref="F105">
    <cfRule type="containsBlanks" dxfId="252" priority="171">
      <formula>LEN(TRIM(F105))=0</formula>
    </cfRule>
  </conditionalFormatting>
  <conditionalFormatting sqref="F106">
    <cfRule type="expression" dxfId="251" priority="168">
      <formula>ISODD($A106)</formula>
    </cfRule>
  </conditionalFormatting>
  <conditionalFormatting sqref="F106">
    <cfRule type="containsBlanks" dxfId="250" priority="167">
      <formula>LEN(TRIM(F106))=0</formula>
    </cfRule>
  </conditionalFormatting>
  <conditionalFormatting sqref="F106">
    <cfRule type="expression" dxfId="249" priority="164">
      <formula>ISODD($A106)</formula>
    </cfRule>
  </conditionalFormatting>
  <conditionalFormatting sqref="F106">
    <cfRule type="containsBlanks" dxfId="248" priority="163">
      <formula>LEN(TRIM(F106))=0</formula>
    </cfRule>
  </conditionalFormatting>
  <conditionalFormatting sqref="F106">
    <cfRule type="expression" dxfId="247" priority="166">
      <formula>ISODD($A106)</formula>
    </cfRule>
  </conditionalFormatting>
  <conditionalFormatting sqref="F106">
    <cfRule type="containsBlanks" dxfId="246" priority="165">
      <formula>LEN(TRIM(F106))=0</formula>
    </cfRule>
  </conditionalFormatting>
  <conditionalFormatting sqref="F107">
    <cfRule type="expression" dxfId="245" priority="162">
      <formula>ISODD($A107)</formula>
    </cfRule>
  </conditionalFormatting>
  <conditionalFormatting sqref="F107">
    <cfRule type="containsBlanks" dxfId="244" priority="161">
      <formula>LEN(TRIM(F107))=0</formula>
    </cfRule>
  </conditionalFormatting>
  <conditionalFormatting sqref="F107">
    <cfRule type="expression" dxfId="243" priority="158">
      <formula>ISODD($A107)</formula>
    </cfRule>
  </conditionalFormatting>
  <conditionalFormatting sqref="F107">
    <cfRule type="containsBlanks" dxfId="242" priority="157">
      <formula>LEN(TRIM(F107))=0</formula>
    </cfRule>
  </conditionalFormatting>
  <conditionalFormatting sqref="F107">
    <cfRule type="expression" dxfId="241" priority="160">
      <formula>ISODD($A107)</formula>
    </cfRule>
  </conditionalFormatting>
  <conditionalFormatting sqref="F107">
    <cfRule type="containsBlanks" dxfId="240" priority="159">
      <formula>LEN(TRIM(F107))=0</formula>
    </cfRule>
  </conditionalFormatting>
  <conditionalFormatting sqref="F108">
    <cfRule type="expression" dxfId="239" priority="156">
      <formula>ISODD($A108)</formula>
    </cfRule>
  </conditionalFormatting>
  <conditionalFormatting sqref="F108">
    <cfRule type="containsBlanks" dxfId="238" priority="155">
      <formula>LEN(TRIM(F108))=0</formula>
    </cfRule>
  </conditionalFormatting>
  <conditionalFormatting sqref="F108">
    <cfRule type="expression" dxfId="237" priority="152">
      <formula>ISODD($A108)</formula>
    </cfRule>
  </conditionalFormatting>
  <conditionalFormatting sqref="F108">
    <cfRule type="containsBlanks" dxfId="236" priority="151">
      <formula>LEN(TRIM(F108))=0</formula>
    </cfRule>
  </conditionalFormatting>
  <conditionalFormatting sqref="F108">
    <cfRule type="expression" dxfId="235" priority="154">
      <formula>ISODD($A108)</formula>
    </cfRule>
  </conditionalFormatting>
  <conditionalFormatting sqref="F108">
    <cfRule type="containsBlanks" dxfId="234" priority="153">
      <formula>LEN(TRIM(F108))=0</formula>
    </cfRule>
  </conditionalFormatting>
  <conditionalFormatting sqref="F109:F110">
    <cfRule type="expression" dxfId="233" priority="150">
      <formula>ISODD($A109)</formula>
    </cfRule>
  </conditionalFormatting>
  <conditionalFormatting sqref="F109:F110">
    <cfRule type="containsBlanks" dxfId="232" priority="149">
      <formula>LEN(TRIM(F109))=0</formula>
    </cfRule>
  </conditionalFormatting>
  <conditionalFormatting sqref="F109:F110">
    <cfRule type="expression" dxfId="231" priority="146">
      <formula>ISODD($A109)</formula>
    </cfRule>
  </conditionalFormatting>
  <conditionalFormatting sqref="F109:F110">
    <cfRule type="containsBlanks" dxfId="230" priority="145">
      <formula>LEN(TRIM(F109))=0</formula>
    </cfRule>
  </conditionalFormatting>
  <conditionalFormatting sqref="F109:F110">
    <cfRule type="expression" dxfId="229" priority="148">
      <formula>ISODD($A109)</formula>
    </cfRule>
  </conditionalFormatting>
  <conditionalFormatting sqref="F109:F110">
    <cfRule type="containsBlanks" dxfId="228" priority="147">
      <formula>LEN(TRIM(F109))=0</formula>
    </cfRule>
  </conditionalFormatting>
  <conditionalFormatting sqref="F111">
    <cfRule type="expression" dxfId="227" priority="144">
      <formula>ISODD($A111)</formula>
    </cfRule>
  </conditionalFormatting>
  <conditionalFormatting sqref="F111">
    <cfRule type="containsBlanks" dxfId="226" priority="143">
      <formula>LEN(TRIM(F111))=0</formula>
    </cfRule>
  </conditionalFormatting>
  <conditionalFormatting sqref="F111">
    <cfRule type="expression" dxfId="225" priority="140">
      <formula>ISODD($A111)</formula>
    </cfRule>
  </conditionalFormatting>
  <conditionalFormatting sqref="F111">
    <cfRule type="containsBlanks" dxfId="224" priority="139">
      <formula>LEN(TRIM(F111))=0</formula>
    </cfRule>
  </conditionalFormatting>
  <conditionalFormatting sqref="F111">
    <cfRule type="expression" dxfId="223" priority="142">
      <formula>ISODD($A111)</formula>
    </cfRule>
  </conditionalFormatting>
  <conditionalFormatting sqref="F111">
    <cfRule type="containsBlanks" dxfId="222" priority="141">
      <formula>LEN(TRIM(F111))=0</formula>
    </cfRule>
  </conditionalFormatting>
  <conditionalFormatting sqref="F112">
    <cfRule type="expression" dxfId="221" priority="138">
      <formula>ISODD($A112)</formula>
    </cfRule>
  </conditionalFormatting>
  <conditionalFormatting sqref="F112">
    <cfRule type="containsBlanks" dxfId="220" priority="137">
      <formula>LEN(TRIM(F112))=0</formula>
    </cfRule>
  </conditionalFormatting>
  <conditionalFormatting sqref="F112">
    <cfRule type="expression" dxfId="219" priority="134">
      <formula>ISODD($A112)</formula>
    </cfRule>
  </conditionalFormatting>
  <conditionalFormatting sqref="F112">
    <cfRule type="containsBlanks" dxfId="218" priority="133">
      <formula>LEN(TRIM(F112))=0</formula>
    </cfRule>
  </conditionalFormatting>
  <conditionalFormatting sqref="F112">
    <cfRule type="expression" dxfId="217" priority="136">
      <formula>ISODD($A112)</formula>
    </cfRule>
  </conditionalFormatting>
  <conditionalFormatting sqref="F112">
    <cfRule type="containsBlanks" dxfId="216" priority="135">
      <formula>LEN(TRIM(F112))=0</formula>
    </cfRule>
  </conditionalFormatting>
  <conditionalFormatting sqref="F113">
    <cfRule type="expression" dxfId="215" priority="132">
      <formula>ISODD($A113)</formula>
    </cfRule>
  </conditionalFormatting>
  <conditionalFormatting sqref="F113">
    <cfRule type="containsBlanks" dxfId="214" priority="131">
      <formula>LEN(TRIM(F113))=0</formula>
    </cfRule>
  </conditionalFormatting>
  <conditionalFormatting sqref="F113">
    <cfRule type="expression" dxfId="213" priority="128">
      <formula>ISODD($A113)</formula>
    </cfRule>
  </conditionalFormatting>
  <conditionalFormatting sqref="F113">
    <cfRule type="containsBlanks" dxfId="212" priority="127">
      <formula>LEN(TRIM(F113))=0</formula>
    </cfRule>
  </conditionalFormatting>
  <conditionalFormatting sqref="F113">
    <cfRule type="expression" dxfId="211" priority="130">
      <formula>ISODD($A113)</formula>
    </cfRule>
  </conditionalFormatting>
  <conditionalFormatting sqref="F113">
    <cfRule type="containsBlanks" dxfId="210" priority="129">
      <formula>LEN(TRIM(F113))=0</formula>
    </cfRule>
  </conditionalFormatting>
  <conditionalFormatting sqref="F114">
    <cfRule type="expression" dxfId="209" priority="126">
      <formula>ISODD($A114)</formula>
    </cfRule>
  </conditionalFormatting>
  <conditionalFormatting sqref="F114">
    <cfRule type="containsBlanks" dxfId="208" priority="125">
      <formula>LEN(TRIM(F114))=0</formula>
    </cfRule>
  </conditionalFormatting>
  <conditionalFormatting sqref="F114">
    <cfRule type="expression" dxfId="207" priority="122">
      <formula>ISODD($A114)</formula>
    </cfRule>
  </conditionalFormatting>
  <conditionalFormatting sqref="F114">
    <cfRule type="containsBlanks" dxfId="206" priority="121">
      <formula>LEN(TRIM(F114))=0</formula>
    </cfRule>
  </conditionalFormatting>
  <conditionalFormatting sqref="F114">
    <cfRule type="expression" dxfId="205" priority="124">
      <formula>ISODD($A114)</formula>
    </cfRule>
  </conditionalFormatting>
  <conditionalFormatting sqref="F114">
    <cfRule type="containsBlanks" dxfId="204" priority="123">
      <formula>LEN(TRIM(F114))=0</formula>
    </cfRule>
  </conditionalFormatting>
  <conditionalFormatting sqref="F115">
    <cfRule type="expression" dxfId="203" priority="120">
      <formula>ISODD($A115)</formula>
    </cfRule>
  </conditionalFormatting>
  <conditionalFormatting sqref="F115">
    <cfRule type="containsBlanks" dxfId="202" priority="119">
      <formula>LEN(TRIM(F115))=0</formula>
    </cfRule>
  </conditionalFormatting>
  <conditionalFormatting sqref="F115">
    <cfRule type="expression" dxfId="201" priority="116">
      <formula>ISODD($A115)</formula>
    </cfRule>
  </conditionalFormatting>
  <conditionalFormatting sqref="F115">
    <cfRule type="containsBlanks" dxfId="200" priority="115">
      <formula>LEN(TRIM(F115))=0</formula>
    </cfRule>
  </conditionalFormatting>
  <conditionalFormatting sqref="F115">
    <cfRule type="expression" dxfId="199" priority="118">
      <formula>ISODD($A115)</formula>
    </cfRule>
  </conditionalFormatting>
  <conditionalFormatting sqref="F115">
    <cfRule type="containsBlanks" dxfId="198" priority="117">
      <formula>LEN(TRIM(F115))=0</formula>
    </cfRule>
  </conditionalFormatting>
  <conditionalFormatting sqref="F116">
    <cfRule type="expression" dxfId="197" priority="114">
      <formula>ISODD($A116)</formula>
    </cfRule>
  </conditionalFormatting>
  <conditionalFormatting sqref="F116">
    <cfRule type="containsBlanks" dxfId="196" priority="113">
      <formula>LEN(TRIM(F116))=0</formula>
    </cfRule>
  </conditionalFormatting>
  <conditionalFormatting sqref="F116">
    <cfRule type="expression" dxfId="195" priority="110">
      <formula>ISODD($A116)</formula>
    </cfRule>
  </conditionalFormatting>
  <conditionalFormatting sqref="F116">
    <cfRule type="containsBlanks" dxfId="194" priority="109">
      <formula>LEN(TRIM(F116))=0</formula>
    </cfRule>
  </conditionalFormatting>
  <conditionalFormatting sqref="F116">
    <cfRule type="expression" dxfId="193" priority="112">
      <formula>ISODD($A116)</formula>
    </cfRule>
  </conditionalFormatting>
  <conditionalFormatting sqref="F116">
    <cfRule type="containsBlanks" dxfId="192" priority="111">
      <formula>LEN(TRIM(F116))=0</formula>
    </cfRule>
  </conditionalFormatting>
  <conditionalFormatting sqref="F117">
    <cfRule type="expression" dxfId="191" priority="108">
      <formula>ISODD($A117)</formula>
    </cfRule>
  </conditionalFormatting>
  <conditionalFormatting sqref="F117">
    <cfRule type="containsBlanks" dxfId="190" priority="107">
      <formula>LEN(TRIM(F117))=0</formula>
    </cfRule>
  </conditionalFormatting>
  <conditionalFormatting sqref="F117">
    <cfRule type="expression" dxfId="189" priority="104">
      <formula>ISODD($A117)</formula>
    </cfRule>
  </conditionalFormatting>
  <conditionalFormatting sqref="F117">
    <cfRule type="containsBlanks" dxfId="188" priority="103">
      <formula>LEN(TRIM(F117))=0</formula>
    </cfRule>
  </conditionalFormatting>
  <conditionalFormatting sqref="F117">
    <cfRule type="expression" dxfId="187" priority="106">
      <formula>ISODD($A117)</formula>
    </cfRule>
  </conditionalFormatting>
  <conditionalFormatting sqref="F117">
    <cfRule type="containsBlanks" dxfId="186" priority="105">
      <formula>LEN(TRIM(F117))=0</formula>
    </cfRule>
  </conditionalFormatting>
  <conditionalFormatting sqref="F118">
    <cfRule type="expression" dxfId="185" priority="102">
      <formula>ISODD($A118)</formula>
    </cfRule>
  </conditionalFormatting>
  <conditionalFormatting sqref="F118">
    <cfRule type="containsBlanks" dxfId="184" priority="101">
      <formula>LEN(TRIM(F118))=0</formula>
    </cfRule>
  </conditionalFormatting>
  <conditionalFormatting sqref="F118">
    <cfRule type="expression" dxfId="183" priority="98">
      <formula>ISODD($A118)</formula>
    </cfRule>
  </conditionalFormatting>
  <conditionalFormatting sqref="F118">
    <cfRule type="containsBlanks" dxfId="182" priority="97">
      <formula>LEN(TRIM(F118))=0</formula>
    </cfRule>
  </conditionalFormatting>
  <conditionalFormatting sqref="F118">
    <cfRule type="expression" dxfId="181" priority="100">
      <formula>ISODD($A118)</formula>
    </cfRule>
  </conditionalFormatting>
  <conditionalFormatting sqref="F118">
    <cfRule type="containsBlanks" dxfId="180" priority="99">
      <formula>LEN(TRIM(F118))=0</formula>
    </cfRule>
  </conditionalFormatting>
  <conditionalFormatting sqref="F119">
    <cfRule type="expression" dxfId="179" priority="96">
      <formula>ISODD($A119)</formula>
    </cfRule>
  </conditionalFormatting>
  <conditionalFormatting sqref="F119">
    <cfRule type="containsBlanks" dxfId="178" priority="95">
      <formula>LEN(TRIM(F119))=0</formula>
    </cfRule>
  </conditionalFormatting>
  <conditionalFormatting sqref="F119">
    <cfRule type="expression" dxfId="177" priority="92">
      <formula>ISODD($A119)</formula>
    </cfRule>
  </conditionalFormatting>
  <conditionalFormatting sqref="F119">
    <cfRule type="containsBlanks" dxfId="176" priority="91">
      <formula>LEN(TRIM(F119))=0</formula>
    </cfRule>
  </conditionalFormatting>
  <conditionalFormatting sqref="F119">
    <cfRule type="expression" dxfId="175" priority="94">
      <formula>ISODD($A119)</formula>
    </cfRule>
  </conditionalFormatting>
  <conditionalFormatting sqref="F119">
    <cfRule type="containsBlanks" dxfId="174" priority="93">
      <formula>LEN(TRIM(F119))=0</formula>
    </cfRule>
  </conditionalFormatting>
  <conditionalFormatting sqref="F120:F121">
    <cfRule type="expression" dxfId="173" priority="90">
      <formula>ISODD($A120)</formula>
    </cfRule>
  </conditionalFormatting>
  <conditionalFormatting sqref="F120:F121">
    <cfRule type="containsBlanks" dxfId="172" priority="89">
      <formula>LEN(TRIM(F120))=0</formula>
    </cfRule>
  </conditionalFormatting>
  <conditionalFormatting sqref="F120:F121">
    <cfRule type="expression" dxfId="171" priority="86">
      <formula>ISODD($A120)</formula>
    </cfRule>
  </conditionalFormatting>
  <conditionalFormatting sqref="F120:F121">
    <cfRule type="containsBlanks" dxfId="170" priority="85">
      <formula>LEN(TRIM(F120))=0</formula>
    </cfRule>
  </conditionalFormatting>
  <conditionalFormatting sqref="F120:F121">
    <cfRule type="expression" dxfId="169" priority="88">
      <formula>ISODD($A120)</formula>
    </cfRule>
  </conditionalFormatting>
  <conditionalFormatting sqref="F120:F121">
    <cfRule type="containsBlanks" dxfId="168" priority="87">
      <formula>LEN(TRIM(F120))=0</formula>
    </cfRule>
  </conditionalFormatting>
  <conditionalFormatting sqref="F122">
    <cfRule type="expression" dxfId="167" priority="84">
      <formula>ISODD($A122)</formula>
    </cfRule>
  </conditionalFormatting>
  <conditionalFormatting sqref="F122">
    <cfRule type="containsBlanks" dxfId="166" priority="83">
      <formula>LEN(TRIM(F122))=0</formula>
    </cfRule>
  </conditionalFormatting>
  <conditionalFormatting sqref="F122">
    <cfRule type="expression" dxfId="165" priority="80">
      <formula>ISODD($A122)</formula>
    </cfRule>
  </conditionalFormatting>
  <conditionalFormatting sqref="F122">
    <cfRule type="containsBlanks" dxfId="164" priority="79">
      <formula>LEN(TRIM(F122))=0</formula>
    </cfRule>
  </conditionalFormatting>
  <conditionalFormatting sqref="F122">
    <cfRule type="expression" dxfId="163" priority="82">
      <formula>ISODD($A122)</formula>
    </cfRule>
  </conditionalFormatting>
  <conditionalFormatting sqref="F122">
    <cfRule type="containsBlanks" dxfId="162" priority="81">
      <formula>LEN(TRIM(F122))=0</formula>
    </cfRule>
  </conditionalFormatting>
  <conditionalFormatting sqref="F123">
    <cfRule type="expression" dxfId="161" priority="78">
      <formula>ISODD($A123)</formula>
    </cfRule>
  </conditionalFormatting>
  <conditionalFormatting sqref="F123">
    <cfRule type="containsBlanks" dxfId="160" priority="77">
      <formula>LEN(TRIM(F123))=0</formula>
    </cfRule>
  </conditionalFormatting>
  <conditionalFormatting sqref="F123">
    <cfRule type="expression" dxfId="159" priority="74">
      <formula>ISODD($A123)</formula>
    </cfRule>
  </conditionalFormatting>
  <conditionalFormatting sqref="F123">
    <cfRule type="containsBlanks" dxfId="158" priority="73">
      <formula>LEN(TRIM(F123))=0</formula>
    </cfRule>
  </conditionalFormatting>
  <conditionalFormatting sqref="F123">
    <cfRule type="expression" dxfId="157" priority="76">
      <formula>ISODD($A123)</formula>
    </cfRule>
  </conditionalFormatting>
  <conditionalFormatting sqref="F123">
    <cfRule type="containsBlanks" dxfId="156" priority="75">
      <formula>LEN(TRIM(F123))=0</formula>
    </cfRule>
  </conditionalFormatting>
  <conditionalFormatting sqref="F124">
    <cfRule type="expression" dxfId="155" priority="72">
      <formula>ISODD($A124)</formula>
    </cfRule>
  </conditionalFormatting>
  <conditionalFormatting sqref="F124">
    <cfRule type="containsBlanks" dxfId="154" priority="71">
      <formula>LEN(TRIM(F124))=0</formula>
    </cfRule>
  </conditionalFormatting>
  <conditionalFormatting sqref="F124">
    <cfRule type="expression" dxfId="153" priority="68">
      <formula>ISODD($A124)</formula>
    </cfRule>
  </conditionalFormatting>
  <conditionalFormatting sqref="F124">
    <cfRule type="containsBlanks" dxfId="152" priority="67">
      <formula>LEN(TRIM(F124))=0</formula>
    </cfRule>
  </conditionalFormatting>
  <conditionalFormatting sqref="F124">
    <cfRule type="expression" dxfId="151" priority="70">
      <formula>ISODD($A124)</formula>
    </cfRule>
  </conditionalFormatting>
  <conditionalFormatting sqref="F124">
    <cfRule type="containsBlanks" dxfId="150" priority="69">
      <formula>LEN(TRIM(F124))=0</formula>
    </cfRule>
  </conditionalFormatting>
  <conditionalFormatting sqref="F125">
    <cfRule type="expression" dxfId="149" priority="66">
      <formula>ISODD($A125)</formula>
    </cfRule>
  </conditionalFormatting>
  <conditionalFormatting sqref="F125">
    <cfRule type="containsBlanks" dxfId="148" priority="65">
      <formula>LEN(TRIM(F125))=0</formula>
    </cfRule>
  </conditionalFormatting>
  <conditionalFormatting sqref="F125">
    <cfRule type="expression" dxfId="147" priority="62">
      <formula>ISODD($A125)</formula>
    </cfRule>
  </conditionalFormatting>
  <conditionalFormatting sqref="F125">
    <cfRule type="containsBlanks" dxfId="146" priority="61">
      <formula>LEN(TRIM(F125))=0</formula>
    </cfRule>
  </conditionalFormatting>
  <conditionalFormatting sqref="F125">
    <cfRule type="expression" dxfId="145" priority="64">
      <formula>ISODD($A125)</formula>
    </cfRule>
  </conditionalFormatting>
  <conditionalFormatting sqref="F125">
    <cfRule type="containsBlanks" dxfId="144" priority="63">
      <formula>LEN(TRIM(F125))=0</formula>
    </cfRule>
  </conditionalFormatting>
  <conditionalFormatting sqref="F126">
    <cfRule type="expression" dxfId="143" priority="60">
      <formula>ISODD($A126)</formula>
    </cfRule>
  </conditionalFormatting>
  <conditionalFormatting sqref="F126">
    <cfRule type="containsBlanks" dxfId="142" priority="59">
      <formula>LEN(TRIM(F126))=0</formula>
    </cfRule>
  </conditionalFormatting>
  <conditionalFormatting sqref="F126">
    <cfRule type="expression" dxfId="141" priority="56">
      <formula>ISODD($A126)</formula>
    </cfRule>
  </conditionalFormatting>
  <conditionalFormatting sqref="F126">
    <cfRule type="containsBlanks" dxfId="140" priority="55">
      <formula>LEN(TRIM(F126))=0</formula>
    </cfRule>
  </conditionalFormatting>
  <conditionalFormatting sqref="F126">
    <cfRule type="expression" dxfId="139" priority="58">
      <formula>ISODD($A126)</formula>
    </cfRule>
  </conditionalFormatting>
  <conditionalFormatting sqref="F126">
    <cfRule type="containsBlanks" dxfId="138" priority="57">
      <formula>LEN(TRIM(F126))=0</formula>
    </cfRule>
  </conditionalFormatting>
  <conditionalFormatting sqref="F127">
    <cfRule type="expression" dxfId="137" priority="54">
      <formula>ISODD($A127)</formula>
    </cfRule>
  </conditionalFormatting>
  <conditionalFormatting sqref="F127">
    <cfRule type="containsBlanks" dxfId="136" priority="53">
      <formula>LEN(TRIM(F127))=0</formula>
    </cfRule>
  </conditionalFormatting>
  <conditionalFormatting sqref="F127">
    <cfRule type="expression" dxfId="135" priority="50">
      <formula>ISODD($A127)</formula>
    </cfRule>
  </conditionalFormatting>
  <conditionalFormatting sqref="F127">
    <cfRule type="containsBlanks" dxfId="134" priority="49">
      <formula>LEN(TRIM(F127))=0</formula>
    </cfRule>
  </conditionalFormatting>
  <conditionalFormatting sqref="F127">
    <cfRule type="expression" dxfId="133" priority="52">
      <formula>ISODD($A127)</formula>
    </cfRule>
  </conditionalFormatting>
  <conditionalFormatting sqref="F127">
    <cfRule type="containsBlanks" dxfId="132" priority="51">
      <formula>LEN(TRIM(F127))=0</formula>
    </cfRule>
  </conditionalFormatting>
  <conditionalFormatting sqref="F128">
    <cfRule type="expression" dxfId="131" priority="48">
      <formula>ISODD($A128)</formula>
    </cfRule>
  </conditionalFormatting>
  <conditionalFormatting sqref="F128">
    <cfRule type="containsBlanks" dxfId="130" priority="47">
      <formula>LEN(TRIM(F128))=0</formula>
    </cfRule>
  </conditionalFormatting>
  <conditionalFormatting sqref="F128">
    <cfRule type="expression" dxfId="129" priority="44">
      <formula>ISODD($A128)</formula>
    </cfRule>
  </conditionalFormatting>
  <conditionalFormatting sqref="F128">
    <cfRule type="containsBlanks" dxfId="128" priority="43">
      <formula>LEN(TRIM(F128))=0</formula>
    </cfRule>
  </conditionalFormatting>
  <conditionalFormatting sqref="F128">
    <cfRule type="expression" dxfId="127" priority="46">
      <formula>ISODD($A128)</formula>
    </cfRule>
  </conditionalFormatting>
  <conditionalFormatting sqref="F128">
    <cfRule type="containsBlanks" dxfId="126" priority="45">
      <formula>LEN(TRIM(F128))=0</formula>
    </cfRule>
  </conditionalFormatting>
  <conditionalFormatting sqref="F129">
    <cfRule type="expression" dxfId="125" priority="42">
      <formula>ISODD($A129)</formula>
    </cfRule>
  </conditionalFormatting>
  <conditionalFormatting sqref="F129">
    <cfRule type="containsBlanks" dxfId="124" priority="41">
      <formula>LEN(TRIM(F129))=0</formula>
    </cfRule>
  </conditionalFormatting>
  <conditionalFormatting sqref="F129">
    <cfRule type="expression" dxfId="123" priority="38">
      <formula>ISODD($A129)</formula>
    </cfRule>
  </conditionalFormatting>
  <conditionalFormatting sqref="F129">
    <cfRule type="containsBlanks" dxfId="122" priority="37">
      <formula>LEN(TRIM(F129))=0</formula>
    </cfRule>
  </conditionalFormatting>
  <conditionalFormatting sqref="F129">
    <cfRule type="expression" dxfId="121" priority="40">
      <formula>ISODD($A129)</formula>
    </cfRule>
  </conditionalFormatting>
  <conditionalFormatting sqref="F129">
    <cfRule type="containsBlanks" dxfId="120" priority="39">
      <formula>LEN(TRIM(F129))=0</formula>
    </cfRule>
  </conditionalFormatting>
  <conditionalFormatting sqref="D71">
    <cfRule type="expression" dxfId="119" priority="30">
      <formula>ISODD($A71)</formula>
    </cfRule>
  </conditionalFormatting>
  <conditionalFormatting sqref="D71">
    <cfRule type="containsBlanks" dxfId="118" priority="29">
      <formula>LEN(TRIM(D71))=0</formula>
    </cfRule>
  </conditionalFormatting>
  <conditionalFormatting sqref="D71">
    <cfRule type="expression" dxfId="117" priority="28">
      <formula>ISODD($A71)</formula>
    </cfRule>
  </conditionalFormatting>
  <conditionalFormatting sqref="D71">
    <cfRule type="containsBlanks" dxfId="116" priority="27">
      <formula>LEN(TRIM(D71))=0</formula>
    </cfRule>
  </conditionalFormatting>
  <conditionalFormatting sqref="D71">
    <cfRule type="expression" dxfId="115" priority="26">
      <formula>ISODD($A71)</formula>
    </cfRule>
  </conditionalFormatting>
  <conditionalFormatting sqref="D71">
    <cfRule type="containsBlanks" dxfId="114" priority="25">
      <formula>LEN(TRIM(D71))=0</formula>
    </cfRule>
  </conditionalFormatting>
  <conditionalFormatting sqref="D71">
    <cfRule type="expression" dxfId="113" priority="20">
      <formula>ISODD($A71)</formula>
    </cfRule>
  </conditionalFormatting>
  <conditionalFormatting sqref="D71">
    <cfRule type="containsBlanks" dxfId="112" priority="19">
      <formula>LEN(TRIM(D71))=0</formula>
    </cfRule>
  </conditionalFormatting>
  <conditionalFormatting sqref="D71">
    <cfRule type="expression" dxfId="111" priority="24">
      <formula>ISODD($A71)</formula>
    </cfRule>
  </conditionalFormatting>
  <conditionalFormatting sqref="D71">
    <cfRule type="containsBlanks" dxfId="110" priority="23">
      <formula>LEN(TRIM(D71))=0</formula>
    </cfRule>
  </conditionalFormatting>
  <conditionalFormatting sqref="D71">
    <cfRule type="expression" dxfId="109" priority="22">
      <formula>ISODD($A71)</formula>
    </cfRule>
  </conditionalFormatting>
  <conditionalFormatting sqref="D71">
    <cfRule type="containsBlanks" dxfId="108" priority="21">
      <formula>LEN(TRIM(D71))=0</formula>
    </cfRule>
  </conditionalFormatting>
  <conditionalFormatting sqref="D71">
    <cfRule type="expression" dxfId="107" priority="18">
      <formula>ISODD($A71)</formula>
    </cfRule>
  </conditionalFormatting>
  <conditionalFormatting sqref="D71">
    <cfRule type="containsBlanks" dxfId="106" priority="17">
      <formula>LEN(TRIM(D71))=0</formula>
    </cfRule>
  </conditionalFormatting>
  <conditionalFormatting sqref="D71">
    <cfRule type="expression" dxfId="105" priority="16">
      <formula>ISODD($A71)</formula>
    </cfRule>
  </conditionalFormatting>
  <conditionalFormatting sqref="D71">
    <cfRule type="containsBlanks" dxfId="104" priority="15">
      <formula>LEN(TRIM(D71))=0</formula>
    </cfRule>
  </conditionalFormatting>
  <conditionalFormatting sqref="D71">
    <cfRule type="expression" dxfId="103" priority="10">
      <formula>ISODD($A71)</formula>
    </cfRule>
  </conditionalFormatting>
  <conditionalFormatting sqref="D71">
    <cfRule type="containsBlanks" dxfId="102" priority="9">
      <formula>LEN(TRIM(D71))=0</formula>
    </cfRule>
  </conditionalFormatting>
  <conditionalFormatting sqref="D71">
    <cfRule type="expression" dxfId="101" priority="14">
      <formula>ISODD($A71)</formula>
    </cfRule>
  </conditionalFormatting>
  <conditionalFormatting sqref="D71">
    <cfRule type="containsBlanks" dxfId="100" priority="13">
      <formula>LEN(TRIM(D71))=0</formula>
    </cfRule>
  </conditionalFormatting>
  <conditionalFormatting sqref="D71">
    <cfRule type="expression" dxfId="99" priority="12">
      <formula>ISODD($A71)</formula>
    </cfRule>
  </conditionalFormatting>
  <conditionalFormatting sqref="D71">
    <cfRule type="containsBlanks" dxfId="98" priority="11">
      <formula>LEN(TRIM(D71))=0</formula>
    </cfRule>
  </conditionalFormatting>
  <conditionalFormatting sqref="D71">
    <cfRule type="expression" dxfId="97" priority="8">
      <formula>ISODD($A71)</formula>
    </cfRule>
  </conditionalFormatting>
  <conditionalFormatting sqref="D71">
    <cfRule type="containsBlanks" dxfId="96" priority="7">
      <formula>LEN(TRIM(D71))=0</formula>
    </cfRule>
  </conditionalFormatting>
  <conditionalFormatting sqref="D71">
    <cfRule type="expression" dxfId="95" priority="2">
      <formula>ISODD($A71)</formula>
    </cfRule>
  </conditionalFormatting>
  <conditionalFormatting sqref="D71">
    <cfRule type="containsBlanks" dxfId="94" priority="1">
      <formula>LEN(TRIM(D71))=0</formula>
    </cfRule>
  </conditionalFormatting>
  <conditionalFormatting sqref="D71">
    <cfRule type="expression" dxfId="93" priority="6">
      <formula>ISODD($A71)</formula>
    </cfRule>
  </conditionalFormatting>
  <conditionalFormatting sqref="D71">
    <cfRule type="containsBlanks" dxfId="92" priority="5">
      <formula>LEN(TRIM(D71))=0</formula>
    </cfRule>
  </conditionalFormatting>
  <conditionalFormatting sqref="D71">
    <cfRule type="expression" dxfId="91" priority="4">
      <formula>ISODD($A71)</formula>
    </cfRule>
  </conditionalFormatting>
  <conditionalFormatting sqref="D71">
    <cfRule type="containsBlanks" dxfId="90" priority="3">
      <formula>LEN(TRIM(D71))=0</formula>
    </cfRule>
  </conditionalFormatting>
  <conditionalFormatting sqref="D80">
    <cfRule type="expression" dxfId="89" priority="1008">
      <formula>ISODD(#REF!)</formula>
    </cfRule>
  </conditionalFormatting>
  <conditionalFormatting sqref="D81">
    <cfRule type="expression" dxfId="88" priority="1011">
      <formula>ISODD(#REF!)</formula>
    </cfRule>
  </conditionalFormatting>
  <conditionalFormatting sqref="D82">
    <cfRule type="expression" dxfId="87" priority="1014">
      <formula>ISODD(#REF!)</formula>
    </cfRule>
  </conditionalFormatting>
  <dataValidations count="3">
    <dataValidation type="list" allowBlank="1" showInputMessage="1" showErrorMessage="1" sqref="E6:F6 G9:G132" xr:uid="{00000000-0002-0000-0300-000000000000}">
      <formula1>NRConsultantInitials</formula1>
    </dataValidation>
    <dataValidation type="list" allowBlank="1" showInputMessage="1" showErrorMessage="1" sqref="I57 J9:J132" xr:uid="{00000000-0002-0000-0300-000002000000}">
      <formula1>NRDeliverables</formula1>
    </dataValidation>
    <dataValidation type="list" allowBlank="1" showInputMessage="1" showErrorMessage="1" sqref="F9:F132" xr:uid="{00000000-0002-0000-0300-000001000000}">
      <formula1>NRProjectList</formula1>
    </dataValidation>
  </dataValidations>
  <pageMargins left="0.25" right="0.25" top="0.75" bottom="0.75" header="0.3" footer="0.3"/>
  <pageSetup paperSize="8" scale="96" fitToHeight="0" orientation="landscape" r:id="rId1"/>
  <headerFooter>
    <oddFooter>&amp;LBusiness Analysts Pty Ltd_x000D_ABN: 45 110 689 702_x000D_www.busanalysts.com.au_x000D_info@busanalysts.com.au&amp;RPage &amp;P of &amp;N</oddFooter>
  </headerFooter>
  <colBreaks count="1" manualBreakCount="1">
    <brk id="13" max="1048575" man="1"/>
  </colBreak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Settings!$L$2:$L$6</xm:f>
          </x14:formula1>
          <xm:sqref>E9:E132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9"/>
  <sheetViews>
    <sheetView showGridLines="0" topLeftCell="J1" workbookViewId="0">
      <selection activeCell="G17" sqref="G17"/>
    </sheetView>
  </sheetViews>
  <sheetFormatPr baseColWidth="10" defaultColWidth="11" defaultRowHeight="16" x14ac:dyDescent="0.2"/>
  <cols>
    <col min="1" max="1" width="22.19921875" style="129" hidden="1" customWidth="1"/>
    <col min="2" max="2" width="14.796875" style="39" hidden="1" customWidth="1"/>
    <col min="3" max="3" width="15.59765625" style="39" customWidth="1"/>
    <col min="4" max="4" width="20" style="39" customWidth="1"/>
    <col min="5" max="5" width="43.59765625" style="39" customWidth="1"/>
    <col min="6" max="6" width="26.19921875" style="129" bestFit="1" customWidth="1"/>
    <col min="7" max="7" width="43.59765625" style="130" customWidth="1"/>
    <col min="8" max="9" width="24" style="130" customWidth="1"/>
    <col min="10" max="10" width="26" style="129" customWidth="1"/>
    <col min="11" max="11" width="40.59765625" style="129" customWidth="1"/>
    <col min="12" max="12" width="13" style="129" customWidth="1"/>
    <col min="13" max="13" width="34.19921875" style="129" customWidth="1"/>
    <col min="14" max="16384" width="11" style="129"/>
  </cols>
  <sheetData>
    <row r="1" spans="1:12" ht="16" customHeight="1" x14ac:dyDescent="0.2">
      <c r="C1" s="400" t="s">
        <v>102</v>
      </c>
      <c r="D1" s="400"/>
      <c r="E1" s="400"/>
      <c r="F1" s="127"/>
      <c r="G1" s="128"/>
      <c r="H1" s="128"/>
      <c r="I1" s="128"/>
    </row>
    <row r="2" spans="1:12" ht="16" customHeight="1" x14ac:dyDescent="0.2">
      <c r="C2" s="400"/>
      <c r="D2" s="400"/>
      <c r="E2" s="400"/>
      <c r="F2" s="127"/>
      <c r="G2" s="128"/>
      <c r="H2" s="128"/>
      <c r="I2" s="128"/>
    </row>
    <row r="3" spans="1:12" ht="16" customHeight="1" x14ac:dyDescent="0.2">
      <c r="C3" s="400"/>
      <c r="D3" s="400"/>
      <c r="E3" s="400"/>
      <c r="F3" s="127"/>
      <c r="G3" s="128"/>
      <c r="H3" s="128"/>
      <c r="I3" s="128"/>
    </row>
    <row r="4" spans="1:12" ht="16" customHeight="1" x14ac:dyDescent="0.2">
      <c r="C4" s="34"/>
      <c r="D4" s="34"/>
      <c r="E4" s="34"/>
    </row>
    <row r="5" spans="1:12" ht="36" customHeight="1" x14ac:dyDescent="0.2">
      <c r="C5" s="51" t="s">
        <v>3</v>
      </c>
      <c r="D5" s="131"/>
      <c r="E5" s="244" t="s">
        <v>1</v>
      </c>
      <c r="G5" s="245" t="s">
        <v>4</v>
      </c>
      <c r="H5" s="246"/>
      <c r="I5" s="132"/>
    </row>
    <row r="6" spans="1:12" x14ac:dyDescent="0.2">
      <c r="C6" s="405">
        <f ca="1">TODAY()</f>
        <v>44134</v>
      </c>
      <c r="D6" s="406"/>
      <c r="E6" s="403" t="str">
        <f>'1 Controls'!$A$9</f>
        <v>Higher Education / University</v>
      </c>
      <c r="G6" s="401" t="s">
        <v>310</v>
      </c>
      <c r="H6" s="129"/>
      <c r="I6" s="118"/>
      <c r="K6" s="133"/>
    </row>
    <row r="7" spans="1:12" x14ac:dyDescent="0.2">
      <c r="E7" s="404"/>
      <c r="G7" s="402"/>
      <c r="H7" s="129"/>
      <c r="I7" s="118"/>
      <c r="K7" s="134"/>
    </row>
    <row r="8" spans="1:12" x14ac:dyDescent="0.2">
      <c r="C8" s="135"/>
      <c r="D8" s="131"/>
      <c r="F8" s="47"/>
      <c r="G8" s="118"/>
      <c r="H8" s="118"/>
      <c r="I8" s="118"/>
      <c r="J8" s="47"/>
      <c r="K8" s="134"/>
    </row>
    <row r="9" spans="1:12" ht="20" x14ac:dyDescent="0.2">
      <c r="C9" s="407" t="s">
        <v>98</v>
      </c>
      <c r="D9" s="407"/>
      <c r="E9" s="407"/>
      <c r="F9" s="407"/>
      <c r="G9" s="407"/>
      <c r="H9" s="407"/>
      <c r="I9" s="407"/>
      <c r="J9" s="136"/>
      <c r="K9" s="136"/>
    </row>
    <row r="10" spans="1:12" x14ac:dyDescent="0.2">
      <c r="A10" s="233" t="s">
        <v>180</v>
      </c>
      <c r="B10" s="233" t="s">
        <v>16</v>
      </c>
      <c r="C10" s="233" t="s">
        <v>95</v>
      </c>
      <c r="D10" s="233" t="s">
        <v>96</v>
      </c>
      <c r="E10" s="233" t="s">
        <v>97</v>
      </c>
      <c r="F10" s="243" t="s">
        <v>179</v>
      </c>
      <c r="G10" s="233" t="s">
        <v>177</v>
      </c>
      <c r="H10" s="233" t="s">
        <v>14</v>
      </c>
      <c r="I10" s="243" t="s">
        <v>21</v>
      </c>
    </row>
    <row r="11" spans="1:12" ht="105" x14ac:dyDescent="0.2">
      <c r="A11" s="129">
        <f>VLOOKUP(T_Issues[[#This Row],[Project]],T_ProjectList[],2)</f>
        <v>1</v>
      </c>
      <c r="B11" s="231">
        <f>ROUNDUP(((T_Issues[[#This Row],[Date Raised]]-'1 Controls'!$I$12)/7),0)</f>
        <v>2</v>
      </c>
      <c r="C11" s="267">
        <v>43976</v>
      </c>
      <c r="D11" s="267" t="s">
        <v>309</v>
      </c>
      <c r="E11" s="268" t="s">
        <v>353</v>
      </c>
      <c r="F11" s="353" t="s">
        <v>354</v>
      </c>
      <c r="G11" s="270" t="s">
        <v>378</v>
      </c>
      <c r="H11" s="270" t="s">
        <v>311</v>
      </c>
      <c r="I11" s="271" t="s">
        <v>94</v>
      </c>
      <c r="J11" s="137"/>
      <c r="K11" s="138"/>
    </row>
    <row r="12" spans="1:12" x14ac:dyDescent="0.2">
      <c r="A12" s="129" t="e">
        <f>VLOOKUP(T_Issues[[#This Row],[Project]],T_ProjectList[],2)</f>
        <v>#N/A</v>
      </c>
      <c r="B12" s="232">
        <f>ROUNDUP(((T_Issues[[#This Row],[Date Raised]]-'1 Controls'!$I$12)/7),0)</f>
        <v>-6282</v>
      </c>
      <c r="C12" s="267"/>
      <c r="D12" s="267"/>
      <c r="E12" s="268"/>
      <c r="F12" s="269"/>
      <c r="G12" s="270"/>
      <c r="H12" s="270"/>
      <c r="I12" s="271"/>
      <c r="J12" s="137"/>
      <c r="K12" s="138"/>
    </row>
    <row r="13" spans="1:12" x14ac:dyDescent="0.2">
      <c r="C13" s="175"/>
      <c r="D13" s="175"/>
      <c r="E13" s="175"/>
      <c r="F13" s="175"/>
      <c r="G13" s="175"/>
      <c r="H13" s="175"/>
      <c r="I13" s="175"/>
      <c r="J13" s="137"/>
      <c r="K13" s="138"/>
    </row>
    <row r="14" spans="1:12" ht="20" x14ac:dyDescent="0.2">
      <c r="C14" s="399" t="s">
        <v>99</v>
      </c>
      <c r="D14" s="399"/>
      <c r="E14" s="399"/>
      <c r="F14" s="399"/>
      <c r="G14" s="399"/>
      <c r="H14" s="399"/>
      <c r="I14" s="399"/>
      <c r="J14" s="137"/>
      <c r="K14" s="138"/>
    </row>
    <row r="15" spans="1:12" x14ac:dyDescent="0.2">
      <c r="A15" s="176" t="s">
        <v>180</v>
      </c>
      <c r="B15" s="176" t="s">
        <v>16</v>
      </c>
      <c r="C15" s="176" t="s">
        <v>95</v>
      </c>
      <c r="D15" s="176" t="s">
        <v>96</v>
      </c>
      <c r="E15" s="176" t="s">
        <v>97</v>
      </c>
      <c r="F15" s="243" t="s">
        <v>179</v>
      </c>
      <c r="G15" s="176" t="s">
        <v>178</v>
      </c>
      <c r="H15" s="176" t="s">
        <v>14</v>
      </c>
      <c r="I15" s="176" t="s">
        <v>21</v>
      </c>
      <c r="J15" s="137"/>
      <c r="K15" s="138"/>
      <c r="L15" s="139"/>
    </row>
    <row r="16" spans="1:12" ht="75" x14ac:dyDescent="0.2">
      <c r="A16" s="129">
        <f>VLOOKUP(T_Risks[[#This Row],[Project]],T_ProjectList[],2)</f>
        <v>1</v>
      </c>
      <c r="B16" s="231">
        <f>ROUNDUP(((T_Risks[[#This Row],[Date Raised]]-'1 Controls'!$I$12)/7),0)</f>
        <v>1</v>
      </c>
      <c r="C16" s="267">
        <v>43973</v>
      </c>
      <c r="D16" s="267" t="s">
        <v>309</v>
      </c>
      <c r="E16" s="268" t="s">
        <v>352</v>
      </c>
      <c r="F16" s="269" t="s">
        <v>190</v>
      </c>
      <c r="G16" s="270" t="s">
        <v>374</v>
      </c>
      <c r="H16" s="270" t="s">
        <v>311</v>
      </c>
      <c r="I16" s="274" t="s">
        <v>94</v>
      </c>
      <c r="J16" s="137"/>
      <c r="K16" s="138"/>
    </row>
    <row r="17" spans="1:11" ht="90" x14ac:dyDescent="0.2">
      <c r="A17" s="129">
        <f>VLOOKUP(T_Risks[[#This Row],[Project]],T_ProjectList[],2)</f>
        <v>1</v>
      </c>
      <c r="B17" s="231">
        <f>ROUNDUP(((T_Risks[[#This Row],[Date Raised]]-'1 Controls'!$I$12)/7),0)</f>
        <v>2</v>
      </c>
      <c r="C17" s="267">
        <v>43980</v>
      </c>
      <c r="D17" s="267" t="s">
        <v>309</v>
      </c>
      <c r="E17" s="268" t="s">
        <v>379</v>
      </c>
      <c r="F17" s="269" t="s">
        <v>190</v>
      </c>
      <c r="G17" s="270" t="s">
        <v>380</v>
      </c>
      <c r="H17" s="270" t="s">
        <v>311</v>
      </c>
      <c r="I17" s="274" t="s">
        <v>93</v>
      </c>
      <c r="J17" s="137"/>
      <c r="K17" s="138"/>
    </row>
    <row r="18" spans="1:11" x14ac:dyDescent="0.2">
      <c r="A18" s="129" t="e">
        <f>VLOOKUP(T_Risks[[#This Row],[Project]],T_ProjectList[],2)</f>
        <v>#N/A</v>
      </c>
      <c r="B18" s="231">
        <f>ROUNDUP(((T_Risks[[#This Row],[Date Raised]]-'1 Controls'!$I$12)/7),0)</f>
        <v>-6282</v>
      </c>
      <c r="C18" s="267"/>
      <c r="D18" s="267"/>
      <c r="E18" s="268"/>
      <c r="F18" s="272"/>
      <c r="G18" s="270"/>
      <c r="H18" s="270"/>
      <c r="I18" s="274"/>
      <c r="J18" s="137"/>
      <c r="K18" s="138"/>
    </row>
    <row r="19" spans="1:11" x14ac:dyDescent="0.2">
      <c r="A19" s="129" t="e">
        <f>VLOOKUP(T_Risks[[#This Row],[Project]],T_ProjectList[],2)</f>
        <v>#N/A</v>
      </c>
      <c r="B19" s="231">
        <f>ROUNDUP(((T_Risks[[#This Row],[Date Raised]]-'1 Controls'!$I$12)/7),0)</f>
        <v>-6282</v>
      </c>
      <c r="C19" s="267"/>
      <c r="D19" s="267"/>
      <c r="E19" s="268"/>
      <c r="F19" s="272"/>
      <c r="G19" s="270"/>
      <c r="H19" s="270"/>
      <c r="I19" s="274"/>
      <c r="J19" s="137"/>
      <c r="K19" s="138"/>
    </row>
    <row r="20" spans="1:11" x14ac:dyDescent="0.2">
      <c r="A20" s="129" t="e">
        <f>VLOOKUP(T_Risks[[#This Row],[Project]],T_ProjectList[],2)</f>
        <v>#N/A</v>
      </c>
      <c r="B20" s="232">
        <f>ROUNDUP(((T_Risks[[#This Row],[Date Raised]]-'1 Controls'!$I$12)/7),0)</f>
        <v>-6282</v>
      </c>
      <c r="C20" s="267"/>
      <c r="D20" s="267"/>
      <c r="E20" s="268"/>
      <c r="F20" s="272"/>
      <c r="G20" s="270"/>
      <c r="H20" s="273"/>
      <c r="I20" s="274"/>
      <c r="J20" s="137"/>
      <c r="K20" s="138"/>
    </row>
    <row r="21" spans="1:11" x14ac:dyDescent="0.2">
      <c r="C21" s="140"/>
      <c r="D21" s="141"/>
      <c r="E21" s="142"/>
      <c r="F21" s="143"/>
      <c r="G21" s="138"/>
      <c r="H21" s="138"/>
      <c r="I21" s="138"/>
      <c r="J21" s="137"/>
      <c r="K21" s="138"/>
    </row>
    <row r="22" spans="1:11" x14ac:dyDescent="0.2">
      <c r="C22" s="140"/>
      <c r="D22" s="141"/>
      <c r="E22" s="142"/>
      <c r="F22" s="143"/>
      <c r="G22" s="138"/>
      <c r="H22" s="138"/>
      <c r="I22" s="138"/>
      <c r="J22" s="137"/>
      <c r="K22" s="138"/>
    </row>
    <row r="23" spans="1:11" x14ac:dyDescent="0.2">
      <c r="C23" s="140"/>
      <c r="D23" s="141"/>
      <c r="E23" s="142"/>
      <c r="F23" s="143"/>
      <c r="G23" s="138"/>
      <c r="H23" s="138"/>
      <c r="I23" s="138"/>
      <c r="J23" s="137"/>
      <c r="K23" s="138"/>
    </row>
    <row r="24" spans="1:11" x14ac:dyDescent="0.2">
      <c r="C24" s="140"/>
      <c r="D24" s="141"/>
      <c r="E24" s="142"/>
      <c r="F24" s="144"/>
      <c r="G24" s="145"/>
      <c r="H24" s="145"/>
      <c r="I24" s="145"/>
      <c r="J24" s="146"/>
      <c r="K24" s="138"/>
    </row>
    <row r="25" spans="1:11" x14ac:dyDescent="0.2">
      <c r="D25" s="147"/>
      <c r="F25" s="148"/>
      <c r="G25" s="149"/>
      <c r="H25" s="149"/>
      <c r="I25" s="149"/>
    </row>
    <row r="26" spans="1:11" x14ac:dyDescent="0.2">
      <c r="D26" s="147"/>
      <c r="E26" s="150"/>
      <c r="F26" s="151"/>
      <c r="G26" s="152"/>
      <c r="H26" s="152"/>
      <c r="I26" s="152"/>
    </row>
    <row r="27" spans="1:11" x14ac:dyDescent="0.2">
      <c r="D27" s="147"/>
      <c r="F27" s="153"/>
      <c r="G27" s="154"/>
      <c r="H27" s="154"/>
      <c r="I27" s="154"/>
    </row>
    <row r="28" spans="1:11" x14ac:dyDescent="0.2">
      <c r="D28" s="147"/>
      <c r="F28" s="155"/>
      <c r="G28" s="156"/>
      <c r="H28" s="156"/>
      <c r="I28" s="156"/>
    </row>
    <row r="29" spans="1:11" x14ac:dyDescent="0.2">
      <c r="D29" s="147"/>
      <c r="F29" s="153"/>
      <c r="G29" s="154"/>
      <c r="H29" s="154"/>
      <c r="I29" s="154"/>
    </row>
    <row r="30" spans="1:11" x14ac:dyDescent="0.2">
      <c r="F30" s="151"/>
      <c r="G30" s="152"/>
      <c r="H30" s="152"/>
      <c r="I30" s="152"/>
    </row>
    <row r="31" spans="1:11" x14ac:dyDescent="0.2">
      <c r="E31" s="150"/>
    </row>
    <row r="38" spans="3:5" x14ac:dyDescent="0.2">
      <c r="C38" s="129"/>
      <c r="D38" s="129"/>
      <c r="E38" s="129"/>
    </row>
    <row r="39" spans="3:5" x14ac:dyDescent="0.2">
      <c r="C39" s="129"/>
      <c r="D39" s="129"/>
      <c r="E39" s="129"/>
    </row>
    <row r="40" spans="3:5" x14ac:dyDescent="0.2">
      <c r="C40" s="129"/>
      <c r="D40" s="129"/>
      <c r="E40" s="129"/>
    </row>
    <row r="41" spans="3:5" x14ac:dyDescent="0.2">
      <c r="C41" s="129"/>
      <c r="D41" s="129"/>
      <c r="E41" s="129"/>
    </row>
    <row r="42" spans="3:5" x14ac:dyDescent="0.2">
      <c r="C42" s="129"/>
      <c r="D42" s="129"/>
      <c r="E42" s="129"/>
    </row>
    <row r="43" spans="3:5" x14ac:dyDescent="0.2">
      <c r="C43" s="129"/>
      <c r="D43" s="129"/>
      <c r="E43" s="129"/>
    </row>
    <row r="44" spans="3:5" x14ac:dyDescent="0.2">
      <c r="C44" s="129"/>
      <c r="D44" s="129"/>
      <c r="E44" s="129"/>
    </row>
    <row r="45" spans="3:5" x14ac:dyDescent="0.2">
      <c r="C45" s="129"/>
      <c r="D45" s="129"/>
      <c r="E45" s="129"/>
    </row>
    <row r="46" spans="3:5" x14ac:dyDescent="0.2">
      <c r="C46" s="129"/>
      <c r="D46" s="129"/>
      <c r="E46" s="129"/>
    </row>
    <row r="47" spans="3:5" x14ac:dyDescent="0.2">
      <c r="C47" s="129"/>
      <c r="D47" s="129"/>
      <c r="E47" s="129"/>
    </row>
    <row r="48" spans="3:5" x14ac:dyDescent="0.2">
      <c r="C48" s="129"/>
      <c r="D48" s="129"/>
      <c r="E48" s="129"/>
    </row>
    <row r="49" spans="3:5" x14ac:dyDescent="0.2">
      <c r="C49" s="129"/>
      <c r="D49" s="129"/>
      <c r="E49" s="129"/>
    </row>
  </sheetData>
  <sheetProtection selectLockedCells="1" autoFilter="0"/>
  <mergeCells count="6">
    <mergeCell ref="C14:I14"/>
    <mergeCell ref="C1:E3"/>
    <mergeCell ref="G6:G7"/>
    <mergeCell ref="E6:E7"/>
    <mergeCell ref="C6:D6"/>
    <mergeCell ref="C9:I9"/>
  </mergeCells>
  <phoneticPr fontId="23" type="noConversion"/>
  <conditionalFormatting sqref="C11:I12 C16:I20">
    <cfRule type="containsBlanks" dxfId="63" priority="6">
      <formula>LEN(TRIM(C11))=0</formula>
    </cfRule>
    <cfRule type="expression" dxfId="62" priority="80">
      <formula>$I11="Resolved"</formula>
    </cfRule>
  </conditionalFormatting>
  <conditionalFormatting sqref="G6">
    <cfRule type="containsBlanks" dxfId="61" priority="2">
      <formula>LEN(TRIM(G6))=0</formula>
    </cfRule>
  </conditionalFormatting>
  <dataValidations count="2">
    <dataValidation type="list" allowBlank="1" showInputMessage="1" showErrorMessage="1" sqref="H16:H20 H11:H12" xr:uid="{00000000-0002-0000-0400-000000000000}">
      <formula1>NRProjectList</formula1>
    </dataValidation>
    <dataValidation type="list" allowBlank="1" showInputMessage="1" showErrorMessage="1" sqref="G6" xr:uid="{00000000-0002-0000-0400-000001000000}">
      <formula1>NRConsultantInitials</formula1>
    </dataValidation>
  </dataValidations>
  <pageMargins left="0.25" right="0.25" top="0.75" bottom="0.75" header="0.3" footer="0.3"/>
  <pageSetup paperSize="9" scale="81" orientation="landscape" horizontalDpi="0" verticalDpi="0"/>
  <colBreaks count="1" manualBreakCount="1">
    <brk id="9" max="1048575" man="1"/>
  </colBreaks>
  <drawing r:id="rId1"/>
  <legacy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Settings!$P$2:$P$3</xm:f>
          </x14:formula1>
          <xm:sqref>I16:I20 I11:I12</xm:sqref>
        </x14:dataValidation>
        <x14:dataValidation type="list" allowBlank="1" showInputMessage="1" showErrorMessage="1" xr:uid="{00000000-0002-0000-0400-000003000000}">
          <x14:formula1>
            <xm:f>Settings!$AC$2:$AC$6</xm:f>
          </x14:formula1>
          <xm:sqref>F16:F20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39"/>
  <sheetViews>
    <sheetView showGridLines="0" tabSelected="1" zoomScale="113" zoomScaleNormal="100" workbookViewId="0">
      <selection activeCell="D7" sqref="D7"/>
    </sheetView>
  </sheetViews>
  <sheetFormatPr baseColWidth="10" defaultColWidth="11" defaultRowHeight="16" x14ac:dyDescent="0.2"/>
  <cols>
    <col min="1" max="1" width="78.3984375" style="35" customWidth="1"/>
    <col min="2" max="2" width="29.59765625" style="35" customWidth="1"/>
    <col min="3" max="3" width="62" style="39" customWidth="1"/>
    <col min="4" max="4" width="28" style="11" customWidth="1"/>
    <col min="5" max="5" width="11" style="45" hidden="1" customWidth="1"/>
    <col min="6" max="6" width="25.796875" style="45" hidden="1" customWidth="1"/>
    <col min="7" max="7" width="16.19921875" style="33" hidden="1" customWidth="1"/>
    <col min="8" max="9" width="13" style="92" hidden="1" customWidth="1"/>
    <col min="10" max="10" width="35" style="92" bestFit="1" customWidth="1"/>
    <col min="11" max="11" width="31.3984375" style="92" bestFit="1" customWidth="1"/>
    <col min="12" max="15" width="13" style="92" customWidth="1"/>
    <col min="16" max="16" width="11" style="92"/>
    <col min="17" max="17" width="38.19921875" style="92" bestFit="1" customWidth="1"/>
    <col min="18" max="18" width="34.59765625" style="92" bestFit="1" customWidth="1"/>
    <col min="19" max="16384" width="11" style="33"/>
  </cols>
  <sheetData>
    <row r="1" spans="1:15" ht="16" customHeight="1" x14ac:dyDescent="0.3">
      <c r="A1" s="418" t="s">
        <v>110</v>
      </c>
      <c r="B1" s="32"/>
      <c r="C1" s="32"/>
      <c r="E1" s="34"/>
      <c r="F1" s="34"/>
    </row>
    <row r="2" spans="1:15" ht="16" customHeight="1" x14ac:dyDescent="0.3">
      <c r="A2" s="418"/>
      <c r="B2" s="32"/>
      <c r="C2" s="32"/>
      <c r="E2" s="34"/>
      <c r="F2" s="34"/>
    </row>
    <row r="3" spans="1:15" ht="16" customHeight="1" x14ac:dyDescent="0.3">
      <c r="A3" s="418"/>
      <c r="B3" s="32"/>
      <c r="C3" s="32"/>
      <c r="E3" s="34"/>
      <c r="F3" s="34"/>
    </row>
    <row r="4" spans="1:15" ht="16" customHeight="1" x14ac:dyDescent="0.2">
      <c r="A4" s="51"/>
      <c r="B4" s="52"/>
      <c r="C4" s="34"/>
    </row>
    <row r="5" spans="1:15" ht="16" customHeight="1" x14ac:dyDescent="0.2">
      <c r="A5" s="34"/>
      <c r="B5" s="34"/>
      <c r="C5" s="34"/>
      <c r="F5" s="247"/>
    </row>
    <row r="6" spans="1:15" ht="19" x14ac:dyDescent="0.2">
      <c r="A6" s="85" t="s">
        <v>1</v>
      </c>
      <c r="B6" s="36"/>
      <c r="C6" s="248" t="s">
        <v>4</v>
      </c>
      <c r="E6" s="46"/>
      <c r="F6" s="46"/>
      <c r="G6" s="37"/>
    </row>
    <row r="7" spans="1:15" ht="40" customHeight="1" x14ac:dyDescent="0.2">
      <c r="A7" s="75" t="str">
        <f>'1 Controls'!$A$9</f>
        <v>Higher Education / University</v>
      </c>
      <c r="B7" s="38"/>
      <c r="C7" s="259" t="s">
        <v>309</v>
      </c>
      <c r="E7" s="47"/>
      <c r="F7" s="47"/>
      <c r="G7" s="38"/>
    </row>
    <row r="8" spans="1:15" x14ac:dyDescent="0.2">
      <c r="A8" s="38"/>
      <c r="B8" s="38"/>
      <c r="C8" s="38"/>
      <c r="E8" s="47"/>
      <c r="F8" s="47"/>
      <c r="G8" s="38"/>
    </row>
    <row r="9" spans="1:15" x14ac:dyDescent="0.2">
      <c r="A9" s="84" t="s">
        <v>2</v>
      </c>
      <c r="B9" s="84" t="s">
        <v>193</v>
      </c>
      <c r="C9" s="84" t="s">
        <v>194</v>
      </c>
      <c r="E9" s="47"/>
      <c r="F9" s="47"/>
      <c r="G9" s="38"/>
    </row>
    <row r="10" spans="1:15" x14ac:dyDescent="0.2">
      <c r="A10" s="174" t="s">
        <v>311</v>
      </c>
      <c r="B10" s="260">
        <f>IF(ISERROR(VLOOKUP($A$10,T_ProjectList[],3)),"-",VLOOKUP($A$10,T_ProjectList[],3))</f>
        <v>43969</v>
      </c>
      <c r="C10" s="261">
        <f>IF(ISERROR(VLOOKUP($A$10,T_ProjectList[],4)),"-",VLOOKUP($A$10,T_ProjectList[],4))</f>
        <v>44070</v>
      </c>
      <c r="D10" s="33"/>
      <c r="E10" s="47"/>
      <c r="F10" s="47"/>
    </row>
    <row r="11" spans="1:15" x14ac:dyDescent="0.2">
      <c r="A11" s="258"/>
      <c r="B11" s="258"/>
      <c r="C11" s="258"/>
      <c r="E11" s="254" t="s">
        <v>145</v>
      </c>
      <c r="F11" s="255" t="s">
        <v>146</v>
      </c>
    </row>
    <row r="12" spans="1:15" x14ac:dyDescent="0.2">
      <c r="A12" s="43" t="s">
        <v>90</v>
      </c>
      <c r="B12" s="116">
        <v>43980</v>
      </c>
      <c r="E12" s="256">
        <f>MATCH($B$13,T_Activities[Week],0)</f>
        <v>56</v>
      </c>
      <c r="F12" s="253">
        <f>MATCH($B$13+1,T_Activities[Week],0)</f>
        <v>65</v>
      </c>
      <c r="H12" s="40"/>
      <c r="I12" s="40"/>
      <c r="J12" s="40"/>
      <c r="K12" s="40"/>
      <c r="L12" s="40"/>
      <c r="M12" s="40"/>
      <c r="N12" s="40"/>
      <c r="O12" s="40"/>
    </row>
    <row r="13" spans="1:15" x14ac:dyDescent="0.2">
      <c r="A13" s="42" t="s">
        <v>109</v>
      </c>
      <c r="B13" s="41">
        <f>ROUNDUP((($B$12-'1 Controls'!$I$12)/7),0)</f>
        <v>2</v>
      </c>
      <c r="E13" s="92"/>
      <c r="F13" s="92"/>
      <c r="H13" s="40"/>
      <c r="I13" s="40"/>
      <c r="J13" s="40"/>
      <c r="K13" s="40"/>
      <c r="L13" s="40"/>
      <c r="M13" s="40"/>
      <c r="N13" s="40"/>
      <c r="O13" s="40"/>
    </row>
    <row r="14" spans="1:15" ht="24" customHeight="1" x14ac:dyDescent="0.2">
      <c r="A14" s="249" t="s">
        <v>181</v>
      </c>
      <c r="B14" s="108" t="s">
        <v>113</v>
      </c>
      <c r="E14" s="254" t="s">
        <v>147</v>
      </c>
      <c r="F14" s="255" t="s">
        <v>148</v>
      </c>
      <c r="H14" s="40"/>
      <c r="I14" s="40"/>
      <c r="J14" s="40"/>
      <c r="K14" s="40"/>
      <c r="L14" s="40"/>
      <c r="M14" s="40"/>
      <c r="N14" s="40"/>
      <c r="O14" s="40"/>
    </row>
    <row r="15" spans="1:15" ht="16" customHeight="1" x14ac:dyDescent="0.2">
      <c r="A15" s="410" t="str">
        <f>IF(B14="Green", Settings!$U$2, IF(B14="Orange", Settings!$U$3,Settings!$U$4))</f>
        <v>Initiative is on track in terms of time, cost and quality of analysis work. No identified issues or risks are likely to impact initiative health.</v>
      </c>
      <c r="B15" s="410"/>
      <c r="C15" s="410"/>
      <c r="E15" s="256">
        <f>MATCH($B$13,T_Issues[Period],0)</f>
        <v>1</v>
      </c>
      <c r="F15" s="253">
        <f>MATCH($B$13,T_Risks[Period],0)</f>
        <v>2</v>
      </c>
      <c r="G15" s="40"/>
      <c r="H15" s="40"/>
      <c r="I15" s="40"/>
      <c r="J15" s="40"/>
      <c r="K15" s="40"/>
      <c r="L15" s="40"/>
      <c r="M15" s="40"/>
      <c r="N15" s="40"/>
      <c r="O15" s="40"/>
    </row>
    <row r="16" spans="1:15" x14ac:dyDescent="0.2">
      <c r="A16" s="411"/>
      <c r="B16" s="411"/>
      <c r="C16" s="411"/>
      <c r="E16" s="48"/>
      <c r="F16" s="48"/>
      <c r="G16" s="40"/>
      <c r="H16" s="40"/>
      <c r="I16" s="40"/>
      <c r="J16" s="40"/>
      <c r="K16" s="40"/>
      <c r="L16" s="40"/>
      <c r="M16" s="40"/>
      <c r="N16" s="40"/>
      <c r="O16" s="40"/>
    </row>
    <row r="17" spans="1:16" ht="28" customHeight="1" x14ac:dyDescent="0.2">
      <c r="A17" s="412" t="s">
        <v>81</v>
      </c>
      <c r="B17" s="413"/>
      <c r="C17" s="414"/>
      <c r="E17" s="50"/>
      <c r="F17" s="50"/>
      <c r="G17" s="50"/>
      <c r="J17" s="40"/>
      <c r="K17" s="40"/>
      <c r="L17" s="40"/>
      <c r="M17" s="40"/>
      <c r="N17" s="40"/>
      <c r="O17" s="40"/>
    </row>
    <row r="18" spans="1:16" x14ac:dyDescent="0.2">
      <c r="A18" s="219" t="s">
        <v>0</v>
      </c>
      <c r="B18" s="220" t="s">
        <v>21</v>
      </c>
      <c r="C18" s="221" t="s">
        <v>111</v>
      </c>
      <c r="E18" s="224" t="s">
        <v>23</v>
      </c>
      <c r="F18" s="225" t="s">
        <v>16</v>
      </c>
      <c r="G18" s="226" t="s">
        <v>14</v>
      </c>
      <c r="L18" s="40"/>
      <c r="M18" s="40"/>
      <c r="N18" s="40"/>
      <c r="O18" s="40"/>
      <c r="P18" s="40"/>
    </row>
    <row r="19" spans="1:16" x14ac:dyDescent="0.2">
      <c r="A19" s="218" t="str">
        <f>IF(ISERROR(INDEX(T_Activities[],$E$12+$E19,4)),"-",IF(AND($F19=$B$13,$G19=$A$10),INDEX(T_Activities[],$E$12+$E19,4),"-"))</f>
        <v>Workshop 1: VET</v>
      </c>
      <c r="B19" s="178" t="str">
        <f>IF(ISERROR(INDEX(T_Activities[],$E$12+$E19,5)),"-",IF(AND($F19=$B$13,$G19=$A$10),INDEX(T_Activities[],$E$12+$E19,5),"-"))</f>
        <v>Completed</v>
      </c>
      <c r="C19" s="177">
        <f>IF(ISERROR(INDEX(T_Activities[],$E$12+$E19,2)),"-",IF(AND($F19=$B$13,$G19=$A$10),INDEX(T_Activities[],$E$12+$E19,2),"-"))</f>
        <v>43976</v>
      </c>
      <c r="E19" s="222">
        <v>0</v>
      </c>
      <c r="F19" s="222">
        <f>INDEX(T_Activities[[Week]:[Activities]],$E$12+E19,1)</f>
        <v>2</v>
      </c>
      <c r="G19" s="223" t="str">
        <f>IF(F19=$B$13,INDEX(T_Activities[],$E$12+E19,6),"-")</f>
        <v xml:space="preserve">Student Experience - Credit Management </v>
      </c>
      <c r="L19" s="40"/>
      <c r="M19" s="40"/>
      <c r="N19" s="40"/>
      <c r="O19" s="40"/>
      <c r="P19" s="40"/>
    </row>
    <row r="20" spans="1:16" x14ac:dyDescent="0.2">
      <c r="A20" s="218" t="str">
        <f>IF(ISERROR(INDEX(T_Activities[],$E$12+$E20,4)),"-",IF(AND($F20=$B$13,$G20=$A$10),INDEX(T_Activities[],$E$12+$E20,4),"-"))</f>
        <v>Document outcomes from Workshop 1:  Customer journey and Personas</v>
      </c>
      <c r="B20" s="178" t="str">
        <f>IF(ISERROR(INDEX(T_Activities[],$E$12+$E20,5)),"-",IF(AND($F20=$B$13,$G20=$A$10),INDEX(T_Activities[],$E$12+$E20,5),"-"))</f>
        <v>Completed</v>
      </c>
      <c r="C20" s="177">
        <f>IF(ISERROR(INDEX(T_Activities[],$E$12+$E20,2)),"-",IF(AND($F20=$B$13,$G20=$A$10),INDEX(T_Activities[],$E$12+$E20,2),"-"))</f>
        <v>43976</v>
      </c>
      <c r="E20" s="90">
        <v>1</v>
      </c>
      <c r="F20" s="90">
        <f>INDEX(T_Activities[[Week]:[Activities]],$E$12+E20,1)</f>
        <v>2</v>
      </c>
      <c r="G20" s="89" t="str">
        <f>IF(F20=$B$13,INDEX(T_Activities[],$E$12+E20,6),"-")</f>
        <v xml:space="preserve">Student Experience - Credit Management </v>
      </c>
    </row>
    <row r="21" spans="1:16" x14ac:dyDescent="0.2">
      <c r="A21" s="218" t="str">
        <f>IF(ISERROR(INDEX(T_Activities[],$E$12+$E21,4)),"-",IF(AND($F21=$B$13,$G21=$A$10),INDEX(T_Activities[],$E$12+$E21,4),"-"))</f>
        <v>Document outcomes from Workshop 1:  Customer journey and Personas</v>
      </c>
      <c r="B21" s="178" t="str">
        <f>IF(ISERROR(INDEX(T_Activities[],$E$12+$E21,5)),"-",IF(AND($F21=$B$13,$G21=$A$10),INDEX(T_Activities[],$E$12+$E21,5),"-"))</f>
        <v>Completed</v>
      </c>
      <c r="C21" s="177">
        <f>IF(ISERROR(INDEX(T_Activities[],$E$12+$E21,2)),"-",IF(AND($F21=$B$13,$G21=$A$10),INDEX(T_Activities[],$E$12+$E21,2),"-"))</f>
        <v>43977</v>
      </c>
      <c r="E21" s="90">
        <v>2</v>
      </c>
      <c r="F21" s="90">
        <f>INDEX(T_Activities[[Week]:[Activities]],$E$12+E21,1)</f>
        <v>2</v>
      </c>
      <c r="G21" s="89" t="str">
        <f>IF(F21=$B$13,INDEX(T_Activities[],$E$12+E21,6),"-")</f>
        <v xml:space="preserve">Student Experience - Credit Management </v>
      </c>
    </row>
    <row r="22" spans="1:16" x14ac:dyDescent="0.2">
      <c r="A22" s="218" t="str">
        <f>IF(ISERROR(INDEX(T_Activities[],$E$12+$E22,4)),"-",IF(AND($F22=$B$13,$G22=$A$10),INDEX(T_Activities[],$E$12+$E22,4),"-"))</f>
        <v>Workshop 2: International</v>
      </c>
      <c r="B22" s="178" t="str">
        <f>IF(ISERROR(INDEX(T_Activities[],$E$12+$E22,5)),"-",IF(AND($F22=$B$13,$G22=$A$10),INDEX(T_Activities[],$E$12+$E22,5),"-"))</f>
        <v>Completed</v>
      </c>
      <c r="C22" s="177">
        <f>IF(ISERROR(INDEX(T_Activities[],$E$12+$E22,2)),"-",IF(AND($F22=$B$13,$G22=$A$10),INDEX(T_Activities[],$E$12+$E22,2),"-"))</f>
        <v>43978</v>
      </c>
      <c r="E22" s="90">
        <v>3</v>
      </c>
      <c r="F22" s="90">
        <f>INDEX(T_Activities[[Week]:[Activities]],$E$12+E22,1)</f>
        <v>2</v>
      </c>
      <c r="G22" s="223" t="str">
        <f>IF(F22=$B$13,INDEX(T_Activities[],$E$12+E22,6),"-")</f>
        <v xml:space="preserve">Student Experience - Credit Management </v>
      </c>
    </row>
    <row r="23" spans="1:16" x14ac:dyDescent="0.2">
      <c r="A23" s="218" t="str">
        <f>IF(ISERROR(INDEX(T_Activities[],$E$12+$E23,4)),"-",IF(AND($F23=$B$13,$G23=$A$10),INDEX(T_Activities[],$E$12+$E23,4),"-"))</f>
        <v xml:space="preserve">Document outcomes from Workshop 2:  Customer journey and Personas </v>
      </c>
      <c r="B23" s="178" t="str">
        <f>IF(ISERROR(INDEX(T_Activities[],$E$12+$E23,5)),"-",IF(AND($F23=$B$13,$G23=$A$10),INDEX(T_Activities[],$E$12+$E23,5),"-"))</f>
        <v>Completed</v>
      </c>
      <c r="C23" s="177">
        <f>IF(ISERROR(INDEX(T_Activities[],$E$12+$E23,2)),"-",IF(AND($F23=$B$13,$G23=$A$10),INDEX(T_Activities[],$E$12+$E23,2),"-"))</f>
        <v>43978</v>
      </c>
      <c r="E23" s="90">
        <v>4</v>
      </c>
      <c r="F23" s="90">
        <f>INDEX(T_Activities[[Week]:[Activities]],$E$12+E23,1)</f>
        <v>2</v>
      </c>
      <c r="G23" s="89" t="str">
        <f>IF(F23=$B$13,INDEX(T_Activities[],$E$12+E23,6),"-")</f>
        <v xml:space="preserve">Student Experience - Credit Management </v>
      </c>
    </row>
    <row r="24" spans="1:16" x14ac:dyDescent="0.2">
      <c r="A24" s="218" t="str">
        <f>IF(ISERROR(INDEX(T_Activities[],$E$12+$E24,4)),"-",IF(AND($F24=$B$13,$G24=$A$10),INDEX(T_Activities[],$E$12+$E24,4),"-"))</f>
        <v>Workshop 3: HE</v>
      </c>
      <c r="B24" s="178" t="str">
        <f>IF(ISERROR(INDEX(T_Activities[],$E$12+$E24,5)),"-",IF(AND($F24=$B$13,$G24=$A$10),INDEX(T_Activities[],$E$12+$E24,5),"-"))</f>
        <v>Completed</v>
      </c>
      <c r="C24" s="177">
        <f>IF(ISERROR(INDEX(T_Activities[],$E$12+$E24,2)),"-",IF(AND($F24=$B$13,$G24=$A$10),INDEX(T_Activities[],$E$12+$E24,2),"-"))</f>
        <v>43979</v>
      </c>
      <c r="E24" s="90">
        <v>5</v>
      </c>
      <c r="F24" s="90">
        <f>INDEX(T_Activities[[Week]:[Activities]],$E$12+E24,1)</f>
        <v>2</v>
      </c>
      <c r="G24" s="89" t="str">
        <f>IF(F24=$B$13,INDEX(T_Activities[],$E$12+E24,6),"-")</f>
        <v xml:space="preserve">Student Experience - Credit Management </v>
      </c>
    </row>
    <row r="25" spans="1:16" x14ac:dyDescent="0.2">
      <c r="A25" s="218" t="str">
        <f>IF(ISERROR(INDEX(T_Activities[],$E$12+$E25,4)),"-",IF(AND($F25=$B$13,$G25=$A$10),INDEX(T_Activities[],$E$12+$E25,4),"-"))</f>
        <v>Document outcomes from Workshop 3:  Customer journey and Personas</v>
      </c>
      <c r="B25" s="178" t="str">
        <f>IF(ISERROR(INDEX(T_Activities[],$E$12+$E25,5)),"-",IF(AND($F25=$B$13,$G25=$A$10),INDEX(T_Activities[],$E$12+$E25,5),"-"))</f>
        <v>Completed</v>
      </c>
      <c r="C25" s="177">
        <f>IF(ISERROR(INDEX(T_Activities[],$E$12+$E25,2)),"-",IF(AND($F25=$B$13,$G25=$A$10),INDEX(T_Activities[],$E$12+$E25,2),"-"))</f>
        <v>43979</v>
      </c>
      <c r="E25" s="90">
        <v>6</v>
      </c>
      <c r="F25" s="90">
        <f>INDEX(T_Activities[[Week]:[Activities]],$E$12+E25,1)</f>
        <v>2</v>
      </c>
      <c r="G25" s="89" t="str">
        <f>IF(F25=$B$13,INDEX(T_Activities[],$E$12+E25,6),"-")</f>
        <v xml:space="preserve">Student Experience - Credit Management </v>
      </c>
    </row>
    <row r="26" spans="1:16" hidden="1" x14ac:dyDescent="0.2">
      <c r="A26" s="218" t="str">
        <f>IF(ISERROR(INDEX(T_Activities[],$E$12+$E26,4)),"-",IF(AND($F26=$B$13,$G26=$A$10),INDEX(T_Activities[],$E$12+$E26,4),"-"))</f>
        <v>Document outcomes from Workshop 3:  Customer journey and Personas</v>
      </c>
      <c r="B26" s="178" t="str">
        <f>IF(ISERROR(INDEX(T_Activities[],$E$12+$E26,5)),"-",IF(AND($F26=$B$13,$G26=$A$10),INDEX(T_Activities[],$E$12+$E26,5),"-"))</f>
        <v>Completed</v>
      </c>
      <c r="C26" s="177">
        <f>IF(ISERROR(INDEX(T_Activities[],$E$12+$E26,2)),"-",IF(AND($F26=$B$13,$G26=$A$10),INDEX(T_Activities[],$E$12+$E26,2),"-"))</f>
        <v>43980</v>
      </c>
      <c r="E26" s="90">
        <v>7</v>
      </c>
      <c r="F26" s="90">
        <f>INDEX(T_Activities[[Week]:[Activities]],$E$12+E26,1)</f>
        <v>2</v>
      </c>
      <c r="G26" s="89" t="str">
        <f>IF(F26=$B$13,INDEX(T_Activities[],$E$12+E26,6),"-")</f>
        <v xml:space="preserve">Student Experience - Credit Management </v>
      </c>
    </row>
    <row r="27" spans="1:16" x14ac:dyDescent="0.2">
      <c r="A27" s="218" t="str">
        <f>IF(ISERROR(INDEX(T_Activities[],$E$12+$E27,4)),"-",IF(AND($F27=$B$13,$G27=$A$10),INDEX(T_Activities[],$E$12+$E27,4),"-"))</f>
        <v>Document outcomes from Workshop 4:  Customer journey and Personas</v>
      </c>
      <c r="B27" s="178" t="str">
        <f>IF(ISERROR(INDEX(T_Activities[],$E$12+$E27,5)),"-",IF(AND($F27=$B$13,$G27=$A$10),INDEX(T_Activities[],$E$12+$E27,5),"-"))</f>
        <v>Completed</v>
      </c>
      <c r="C27" s="177">
        <f>IF(ISERROR(INDEX(T_Activities[],$E$12+$E27,2)),"-",IF(AND($F27=$B$13,$G27=$A$10),INDEX(T_Activities[],$E$12+$E27,2),"-"))</f>
        <v>43980</v>
      </c>
      <c r="E27" s="90">
        <v>8</v>
      </c>
      <c r="F27" s="90">
        <f>INDEX(T_Activities[[Week]:[Activities]],$E$12+E27,1)</f>
        <v>2</v>
      </c>
      <c r="G27" s="89" t="str">
        <f>IF(F27=$B$13,INDEX(T_Activities[],$E$12+E27,6),"-")</f>
        <v xml:space="preserve">Student Experience - Credit Management </v>
      </c>
    </row>
    <row r="28" spans="1:16" x14ac:dyDescent="0.2">
      <c r="A28" s="218" t="str">
        <f>IF(ISERROR(INDEX(T_Activities[],$E$12+$E28,4)),"-",IF(AND($F28=$B$13,$G28=$A$10),INDEX(T_Activities[],$E$12+$E28,4),"-"))</f>
        <v>-</v>
      </c>
      <c r="B28" s="178" t="str">
        <f>IF(ISERROR(INDEX(T_Activities[],$E$12+$E28,5)),"-",IF(AND($F28=$B$13,$G28=$A$10),INDEX(T_Activities[],$E$12+$E28,5),"-"))</f>
        <v>-</v>
      </c>
      <c r="C28" s="177" t="str">
        <f>IF(ISERROR(INDEX(T_Activities[],$E$12+$E28,2)),"-",IF(AND($F28=$B$13,$G28=$A$10),INDEX(T_Activities[],$E$12+$E28,2),"-"))</f>
        <v>-</v>
      </c>
      <c r="E28" s="90">
        <v>9</v>
      </c>
      <c r="F28" s="90">
        <f>INDEX(T_Activities[[Week]:[Activities]],$E$12+E28,1)</f>
        <v>3</v>
      </c>
      <c r="G28" s="89" t="str">
        <f>IF(F28=$B$13,INDEX(T_Activities[],$E$12+E28,6),"-")</f>
        <v>-</v>
      </c>
    </row>
    <row r="29" spans="1:16" hidden="1" x14ac:dyDescent="0.2">
      <c r="A29" s="218" t="str">
        <f>IF(ISERROR(INDEX(T_Activities[],$E$12+$E29,4)),"-",IF(AND($F29=$B$13,$G29=$A$10),INDEX(T_Activities[],$E$12+$E29,4),"-"))</f>
        <v>-</v>
      </c>
      <c r="B29" s="178" t="str">
        <f>IF(ISERROR(INDEX(T_Activities[],$E$12+$E29,5)),"-",IF(AND($F29=$B$13,$G29=$A$10),INDEX(T_Activities[],$E$12+$E29,5),"-"))</f>
        <v>-</v>
      </c>
      <c r="C29" s="177" t="str">
        <f>IF(ISERROR(INDEX(T_Activities[],$E$12+$E29,2)),"-",IF(AND($F29=$B$13,$G29=$A$10),INDEX(T_Activities[],$E$12+$E29,2),"-"))</f>
        <v>-</v>
      </c>
      <c r="E29" s="90">
        <v>10</v>
      </c>
      <c r="F29" s="90">
        <f>INDEX(T_Activities[[Week]:[Activities]],$E$12+E29,1)</f>
        <v>3</v>
      </c>
      <c r="G29" s="89" t="str">
        <f>IF(F29=$B$13,INDEX(T_Activities[],$E$12+E29,6),"-")</f>
        <v>-</v>
      </c>
    </row>
    <row r="30" spans="1:16" hidden="1" x14ac:dyDescent="0.2">
      <c r="A30" s="218" t="str">
        <f>IF(ISERROR(INDEX(T_Activities[],$E$12+$E30,4)),"-",IF(AND($F30=$B$13,$G30=$A$10),INDEX(T_Activities[],$E$12+$E30,4),"-"))</f>
        <v>-</v>
      </c>
      <c r="B30" s="178" t="str">
        <f>IF(ISERROR(INDEX(T_Activities[],$E$12+$E30,5)),"-",IF(AND($F30=$B$13,$G30=$A$10),INDEX(T_Activities[],$E$12+$E30,5),"-"))</f>
        <v>-</v>
      </c>
      <c r="C30" s="177" t="str">
        <f>IF(ISERROR(INDEX(T_Activities[],$E$12+$E30,2)),"-",IF(AND($F30=$B$13,$G30=$A$10),INDEX(T_Activities[],$E$12+$E30,2),"-"))</f>
        <v>-</v>
      </c>
      <c r="E30" s="90">
        <v>11</v>
      </c>
      <c r="F30" s="90">
        <f>INDEX(T_Activities[[Week]:[Activities]],$E$12+E30,1)</f>
        <v>3</v>
      </c>
      <c r="G30" s="89" t="str">
        <f>IF(F30=$B$13,INDEX(T_Activities[],$E$12+E30,6),"-")</f>
        <v>-</v>
      </c>
    </row>
    <row r="31" spans="1:16" hidden="1" x14ac:dyDescent="0.2">
      <c r="A31" s="218" t="str">
        <f>IF(ISERROR(INDEX(T_Activities[],$E$12+$E31,4)),"-",IF(AND($F31=$B$13,$G31=$A$10),INDEX(T_Activities[],$E$12+$E31,4),"-"))</f>
        <v>-</v>
      </c>
      <c r="B31" s="178" t="str">
        <f>IF(ISERROR(INDEX(T_Activities[],$E$12+$E31,5)),"-",IF(AND($F31=$B$13,$G31=$A$10),INDEX(T_Activities[],$E$12+$E31,5),"-"))</f>
        <v>-</v>
      </c>
      <c r="C31" s="177" t="str">
        <f>IF(ISERROR(INDEX(T_Activities[],$E$12+$E31,2)),"-",IF(AND($F31=$B$13,$G31=$A$10),INDEX(T_Activities[],$E$12+$E31,2),"-"))</f>
        <v>-</v>
      </c>
      <c r="E31" s="90">
        <v>12</v>
      </c>
      <c r="F31" s="90">
        <f>INDEX(T_Activities[[Week]:[Activities]],$E$12+E31,1)</f>
        <v>3</v>
      </c>
      <c r="G31" s="89" t="str">
        <f>IF(F31=$B$13,INDEX(T_Activities[],$E$12+E31,6),"-")</f>
        <v>-</v>
      </c>
    </row>
    <row r="32" spans="1:16" hidden="1" x14ac:dyDescent="0.2">
      <c r="A32" s="218" t="str">
        <f>IF(ISERROR(INDEX(T_Activities[],$E$12+$E32,4)),"-",IF(AND($F32=$B$13,$G32=$A$10),INDEX(T_Activities[],$E$12+$E32,4),"-"))</f>
        <v>-</v>
      </c>
      <c r="B32" s="178" t="str">
        <f>IF(ISERROR(INDEX(T_Activities[],$E$12+$E32,5)),"-",IF(AND($F32=$B$13,$G32=$A$10),INDEX(T_Activities[],$E$12+$E32,5),"-"))</f>
        <v>-</v>
      </c>
      <c r="C32" s="177" t="str">
        <f>IF(ISERROR(INDEX(T_Activities[],$E$12+$E32,2)),"-",IF(AND($F32=$B$13,$G32=$A$10),INDEX(T_Activities[],$E$12+$E32,2),"-"))</f>
        <v>-</v>
      </c>
      <c r="E32" s="90">
        <v>13</v>
      </c>
      <c r="F32" s="90">
        <f>INDEX(T_Activities[[Week]:[Activities]],$E$12+E32,1)</f>
        <v>3</v>
      </c>
      <c r="G32" s="89" t="str">
        <f>IF(F32=$B$13,INDEX(T_Activities[],$E$12+E32,6),"-")</f>
        <v>-</v>
      </c>
    </row>
    <row r="33" spans="1:18" hidden="1" x14ac:dyDescent="0.2">
      <c r="A33" s="218" t="str">
        <f>IF(ISERROR(INDEX(T_Activities[],$E$12+$E33,4)),"-",IF(AND($F33=$B$13,$G33=$A$10),INDEX(T_Activities[],$E$12+$E33,4),"-"))</f>
        <v>-</v>
      </c>
      <c r="B33" s="178" t="str">
        <f>IF(ISERROR(INDEX(T_Activities[],$E$12+$E33,5)),"-",IF(AND($F33=$B$13,$G33=$A$10),INDEX(T_Activities[],$E$12+$E33,5),"-"))</f>
        <v>-</v>
      </c>
      <c r="C33" s="177" t="str">
        <f>IF(ISERROR(INDEX(T_Activities[],$E$12+$E33,2)),"-",IF(AND($F33=$B$13,$G33=$A$10),INDEX(T_Activities[],$E$12+$E33,2),"-"))</f>
        <v>-</v>
      </c>
      <c r="E33" s="90">
        <v>14</v>
      </c>
      <c r="F33" s="90">
        <f>INDEX(T_Activities[[Week]:[Activities]],$E$12+E33,1)</f>
        <v>3</v>
      </c>
      <c r="G33" s="89" t="str">
        <f>IF(F33=$B$13,INDEX(T_Activities[],$E$12+E33,6),"-")</f>
        <v>-</v>
      </c>
    </row>
    <row r="34" spans="1:18" hidden="1" x14ac:dyDescent="0.2">
      <c r="A34" s="218" t="str">
        <f>IF(ISERROR(INDEX(T_Activities[],$E$12+$E34,4)),"-",IF(AND($F34=$B$13,$G34=$A$10),INDEX(T_Activities[],$E$12+$E34,4),"-"))</f>
        <v>-</v>
      </c>
      <c r="B34" s="178" t="str">
        <f>IF(ISERROR(INDEX(T_Activities[],$E$12+$E34,5)),"-",IF(AND($F34=$B$13,$G34=$A$10),INDEX(T_Activities[],$E$12+$E34,5),"-"))</f>
        <v>-</v>
      </c>
      <c r="C34" s="177" t="str">
        <f>IF(ISERROR(INDEX(T_Activities[],$E$12+$E34,2)),"-",IF(AND($F34=$B$13,$G34=$A$10),INDEX(T_Activities[],$E$12+$E34,2),"-"))</f>
        <v>-</v>
      </c>
      <c r="E34" s="90">
        <v>15</v>
      </c>
      <c r="F34" s="90">
        <f>INDEX(T_Activities[[Week]:[Activities]],$E$12+E34,1)</f>
        <v>3</v>
      </c>
      <c r="G34" s="89" t="str">
        <f>IF(F34=$B$13,INDEX(T_Activities[],$E$12+E34,6),"-")</f>
        <v>-</v>
      </c>
    </row>
    <row r="35" spans="1:18" hidden="1" x14ac:dyDescent="0.2">
      <c r="A35" s="218" t="str">
        <f>IF(ISERROR(INDEX(T_Activities[],$E$12+$E35,4)),"-",IF(AND($F35=$B$13,$G35=$A$10),INDEX(T_Activities[],$E$12+$E35,4),"-"))</f>
        <v>-</v>
      </c>
      <c r="B35" s="178" t="str">
        <f>IF(ISERROR(INDEX(T_Activities[],$E$12+$E35,5)),"-",IF(AND($F35=$B$13,$G35=$A$10),INDEX(T_Activities[],$E$12+$E35,5),"-"))</f>
        <v>-</v>
      </c>
      <c r="C35" s="177" t="str">
        <f>IF(ISERROR(INDEX(T_Activities[],$E$12+$E35,2)),"-",IF(AND($F35=$B$13,$G35=$A$10),INDEX(T_Activities[],$E$12+$E35,2),"-"))</f>
        <v>-</v>
      </c>
      <c r="E35" s="90">
        <v>16</v>
      </c>
      <c r="F35" s="90">
        <f>INDEX(T_Activities[[Week]:[Activities]],$E$12+E35,1)</f>
        <v>4</v>
      </c>
      <c r="G35" s="89" t="str">
        <f>IF(F35=$B$13,INDEX(T_Activities[],$E$12+E35,6),"-")</f>
        <v>-</v>
      </c>
    </row>
    <row r="36" spans="1:18" hidden="1" x14ac:dyDescent="0.2">
      <c r="A36" s="218" t="str">
        <f>IF(ISERROR(INDEX(T_Activities[],$E$12+$E36,4)),"-",IF(AND($F36=$B$13,$G36=$A$10),INDEX(T_Activities[],$E$12+$E36,4),"-"))</f>
        <v>-</v>
      </c>
      <c r="B36" s="178" t="str">
        <f>IF(ISERROR(INDEX(T_Activities[],$E$12+$E36,5)),"-",IF(AND($F36=$B$13,$G36=$A$10),INDEX(T_Activities[],$E$12+$E36,5),"-"))</f>
        <v>-</v>
      </c>
      <c r="C36" s="177" t="str">
        <f>IF(ISERROR(INDEX(T_Activities[],$E$12+$E36,2)),"-",IF(AND($F36=$B$13,$G36=$A$10),INDEX(T_Activities[],$E$12+$E36,2),"-"))</f>
        <v>-</v>
      </c>
      <c r="E36" s="90">
        <v>17</v>
      </c>
      <c r="F36" s="90">
        <f>INDEX(T_Activities[[Week]:[Activities]],$E$12+E36,1)</f>
        <v>4</v>
      </c>
      <c r="G36" s="89" t="str">
        <f>IF(F36=$B$13,INDEX(T_Activities[],$E$12+E36,6),"-")</f>
        <v>-</v>
      </c>
    </row>
    <row r="37" spans="1:18" hidden="1" x14ac:dyDescent="0.2">
      <c r="A37" s="218" t="str">
        <f>IF(ISERROR(INDEX(T_Activities[],$E$12+$E37,4)),"-",IF(AND($F37=$B$13,$G37=$A$10),INDEX(T_Activities[],$E$12+$E37,4),"-"))</f>
        <v>-</v>
      </c>
      <c r="B37" s="178" t="str">
        <f>IF(ISERROR(INDEX(T_Activities[],$E$12+$E37,5)),"-",IF(AND($F37=$B$13,$G37=$A$10),INDEX(T_Activities[],$E$12+$E37,5),"-"))</f>
        <v>-</v>
      </c>
      <c r="C37" s="177" t="str">
        <f>IF(ISERROR(INDEX(T_Activities[],$E$12+$E37,2)),"-",IF(AND($F37=$B$13,$G37=$A$10),INDEX(T_Activities[],$E$12+$E37,2),"-"))</f>
        <v>-</v>
      </c>
      <c r="E37" s="90">
        <v>18</v>
      </c>
      <c r="F37" s="90">
        <f>INDEX(T_Activities[[Week]:[Activities]],$E$12+E37,1)</f>
        <v>4</v>
      </c>
      <c r="G37" s="89" t="str">
        <f>IF(F37=$B$13,INDEX(T_Activities[],$E$12+E37,6),"-")</f>
        <v>-</v>
      </c>
    </row>
    <row r="38" spans="1:18" hidden="1" x14ac:dyDescent="0.2">
      <c r="A38" s="218" t="str">
        <f>IF(ISERROR(INDEX(T_Activities[],$E$12+$E38,4)),"-",IF(AND($F38=$B$13,$G38=$A$10),INDEX(T_Activities[],$E$12+$E38,4),"-"))</f>
        <v>-</v>
      </c>
      <c r="B38" s="178" t="str">
        <f>IF(ISERROR(INDEX(T_Activities[],$E$12+$E38,5)),"-",IF(AND($F38=$B$13,$G38=$A$10),INDEX(T_Activities[],$E$12+$E38,5),"-"))</f>
        <v>-</v>
      </c>
      <c r="C38" s="177" t="str">
        <f>IF(ISERROR(INDEX(T_Activities[],$E$12+$E38,2)),"-",IF(AND($F38=$B$13,$G38=$A$10),INDEX(T_Activities[],$E$12+$E38,2),"-"))</f>
        <v>-</v>
      </c>
      <c r="E38" s="90">
        <v>19</v>
      </c>
      <c r="F38" s="90">
        <f>INDEX(T_Activities[[Week]:[Activities]],$E$12+E38,1)</f>
        <v>4</v>
      </c>
      <c r="G38" s="89" t="str">
        <f>IF(F38=$B$13,INDEX(T_Activities[],$E$12+E38,6),"-")</f>
        <v>-</v>
      </c>
    </row>
    <row r="39" spans="1:18" hidden="1" x14ac:dyDescent="0.2">
      <c r="A39" s="218" t="str">
        <f>IF(ISERROR(INDEX(T_Activities[],$E$12+$E39,4)),"-",IF(AND($F39=$B$13,$G39=$A$10),INDEX(T_Activities[],$E$12+$E39,4),"-"))</f>
        <v>-</v>
      </c>
      <c r="B39" s="178" t="str">
        <f>IF(ISERROR(INDEX(T_Activities[],$E$12+$E39,5)),"-",IF(AND($F39=$B$13,$G39=$A$10),INDEX(T_Activities[],$E$12+$E39,5),"-"))</f>
        <v>-</v>
      </c>
      <c r="C39" s="177" t="str">
        <f>IF(ISERROR(INDEX(T_Activities[],$E$12+$E39,2)),"-",IF(AND($F39=$B$13,$G39=$A$10),INDEX(T_Activities[],$E$12+$E39,2),"-"))</f>
        <v>-</v>
      </c>
      <c r="E39" s="90">
        <v>20</v>
      </c>
      <c r="F39" s="90">
        <f>INDEX(T_Activities[[Week]:[Activities]],$E$12+E39,1)</f>
        <v>4</v>
      </c>
      <c r="G39" s="89" t="str">
        <f>IF(F39=$B$13,INDEX(T_Activities[],$E$12+E39,6),"-")</f>
        <v>-</v>
      </c>
    </row>
    <row r="40" spans="1:18" hidden="1" x14ac:dyDescent="0.2">
      <c r="A40" s="218" t="str">
        <f>IF(ISERROR(INDEX(T_Activities[],$E$12+$E40,4)),"-",IF(AND($F40=$B$13,$G40=$A$10),INDEX(T_Activities[],$E$12+$E40,4),"-"))</f>
        <v>-</v>
      </c>
      <c r="B40" s="178" t="str">
        <f>IF(ISERROR(INDEX(T_Activities[],$E$12+$E40,5)),"-",IF(AND($F40=$B$13,$G40=$A$10),INDEX(T_Activities[],$E$12+$E40,5),"-"))</f>
        <v>-</v>
      </c>
      <c r="C40" s="177" t="str">
        <f>IF(ISERROR(INDEX(T_Activities[],$E$12+$E40,2)),"-",IF(AND($F40=$B$13,$G40=$A$10),INDEX(T_Activities[],$E$12+$E40,2),"-"))</f>
        <v>-</v>
      </c>
      <c r="E40" s="90">
        <v>21</v>
      </c>
      <c r="F40" s="90">
        <f>INDEX(T_Activities[[Week]:[Activities]],$E$12+E40,1)</f>
        <v>4</v>
      </c>
      <c r="G40" s="89" t="str">
        <f>IF(F40=$B$13,INDEX(T_Activities[],$E$12+E40,6),"-")</f>
        <v>-</v>
      </c>
    </row>
    <row r="41" spans="1:18" hidden="1" x14ac:dyDescent="0.2">
      <c r="A41" s="218" t="str">
        <f>IF(ISERROR(INDEX(T_Activities[],$E$12+$E41,4)),"-",IF(AND($F41=$B$13,$G41=$A$10),INDEX(T_Activities[],$E$12+$E41,4),"-"))</f>
        <v>-</v>
      </c>
      <c r="B41" s="178" t="str">
        <f>IF(ISERROR(INDEX(T_Activities[],$E$12+$E41,5)),"-",IF(AND($F41=$B$13,$G41=$A$10),INDEX(T_Activities[],$E$12+$E41,5),"-"))</f>
        <v>-</v>
      </c>
      <c r="C41" s="177" t="str">
        <f>IF(ISERROR(INDEX(T_Activities[],$E$12+$E41,2)),"-",IF(AND($F41=$B$13,$G41=$A$10),INDEX(T_Activities[],$E$12+$E41,2),"-"))</f>
        <v>-</v>
      </c>
      <c r="E41" s="90">
        <v>22</v>
      </c>
      <c r="F41" s="90">
        <f>INDEX(T_Activities[[Week]:[Activities]],$E$12+E41,1)</f>
        <v>4</v>
      </c>
      <c r="G41" s="89" t="str">
        <f>IF(F41=$B$13,INDEX(T_Activities[],$E$12+E41,6),"-")</f>
        <v>-</v>
      </c>
      <c r="H41" s="33"/>
      <c r="I41" s="33"/>
      <c r="J41" s="33"/>
      <c r="K41" s="33"/>
      <c r="L41" s="33"/>
      <c r="M41" s="33"/>
      <c r="N41" s="33"/>
      <c r="O41" s="33"/>
      <c r="P41" s="33"/>
      <c r="Q41" s="33"/>
      <c r="R41" s="33"/>
    </row>
    <row r="42" spans="1:18" hidden="1" x14ac:dyDescent="0.2">
      <c r="A42" s="218" t="str">
        <f>IF(ISERROR(INDEX(T_Activities[],$E$12+$E42,4)),"-",IF(AND($F42=$B$13,$G42=$A$10),INDEX(T_Activities[],$E$12+$E42,4),"-"))</f>
        <v>-</v>
      </c>
      <c r="B42" s="178" t="str">
        <f>IF(ISERROR(INDEX(T_Activities[],$E$12+$E42,5)),"-",IF(AND($F42=$B$13,$G42=$A$10),INDEX(T_Activities[],$E$12+$E42,5),"-"))</f>
        <v>-</v>
      </c>
      <c r="C42" s="177" t="str">
        <f>IF(ISERROR(INDEX(T_Activities[],$E$12+$E42,2)),"-",IF(AND($F42=$B$13,$G42=$A$10),INDEX(T_Activities[],$E$12+$E42,2),"-"))</f>
        <v>-</v>
      </c>
      <c r="E42" s="90">
        <v>23</v>
      </c>
      <c r="F42" s="90">
        <f>INDEX(T_Activities[[Week]:[Activities]],$E$12+E42,1)</f>
        <v>5</v>
      </c>
      <c r="G42" s="89" t="str">
        <f>IF(F42=$B$13,INDEX(T_Activities[],$E$12+E42,6),"-")</f>
        <v>-</v>
      </c>
      <c r="H42" s="33"/>
      <c r="I42" s="33"/>
      <c r="J42" s="33"/>
      <c r="K42" s="33"/>
      <c r="L42" s="33"/>
      <c r="M42" s="33"/>
      <c r="N42" s="33"/>
      <c r="O42" s="33"/>
      <c r="P42" s="33"/>
      <c r="Q42" s="33"/>
      <c r="R42" s="33"/>
    </row>
    <row r="43" spans="1:18" hidden="1" x14ac:dyDescent="0.2">
      <c r="A43" s="218" t="str">
        <f>IF(ISERROR(INDEX(T_Activities[],$E$12+$E43,4)),"-",IF(AND($F43=$B$13,$G43=$A$10),INDEX(T_Activities[],$E$12+$E43,4),"-"))</f>
        <v>-</v>
      </c>
      <c r="B43" s="178" t="str">
        <f>IF(ISERROR(INDEX(T_Activities[],$E$12+$E43,5)),"-",IF(AND($F43=$B$13,$G43=$A$10),INDEX(T_Activities[],$E$12+$E43,5),"-"))</f>
        <v>-</v>
      </c>
      <c r="C43" s="177" t="str">
        <f>IF(ISERROR(INDEX(T_Activities[],$E$12+$E43,2)),"-",IF(AND($F43=$B$13,$G43=$A$10),INDEX(T_Activities[],$E$12+$E43,2),"-"))</f>
        <v>-</v>
      </c>
      <c r="E43" s="90">
        <v>24</v>
      </c>
      <c r="F43" s="90">
        <f>INDEX(T_Activities[[Week]:[Activities]],$E$12+E43,1)</f>
        <v>5</v>
      </c>
      <c r="G43" s="89" t="str">
        <f>IF(F43=$B$13,INDEX(T_Activities[],$E$12+E43,6),"-")</f>
        <v>-</v>
      </c>
      <c r="H43" s="33"/>
      <c r="I43" s="33"/>
      <c r="J43" s="33"/>
      <c r="K43" s="33"/>
      <c r="L43" s="33"/>
      <c r="M43" s="33"/>
      <c r="N43" s="33"/>
      <c r="O43" s="33"/>
      <c r="P43" s="33"/>
      <c r="Q43" s="33"/>
      <c r="R43" s="33"/>
    </row>
    <row r="44" spans="1:18" hidden="1" x14ac:dyDescent="0.2">
      <c r="A44" s="218" t="str">
        <f>IF(ISERROR(INDEX(T_Activities[],$E$12+$E44,4)),"-",IF(AND($F44=$B$13,$G44=$A$10),INDEX(T_Activities[],$E$12+$E44,4),"-"))</f>
        <v>-</v>
      </c>
      <c r="B44" s="178" t="str">
        <f>IF(ISERROR(INDEX(T_Activities[],$E$12+$E44,5)),"-",IF(AND($F44=$B$13,$G44=$A$10),INDEX(T_Activities[],$E$12+$E44,5),"-"))</f>
        <v>-</v>
      </c>
      <c r="C44" s="177" t="str">
        <f>IF(ISERROR(INDEX(T_Activities[],$E$12+$E44,2)),"-",IF(AND($F44=$B$13,$G44=$A$10),INDEX(T_Activities[],$E$12+$E44,2),"-"))</f>
        <v>-</v>
      </c>
      <c r="E44" s="90">
        <v>25</v>
      </c>
      <c r="F44" s="90">
        <f>INDEX(T_Activities[[Week]:[Activities]],$E$12+E44,1)</f>
        <v>5</v>
      </c>
      <c r="G44" s="89" t="str">
        <f>IF(F44=$B$13,INDEX(T_Activities[],$E$12+E44,6),"-")</f>
        <v>-</v>
      </c>
      <c r="H44" s="33"/>
      <c r="I44" s="33"/>
      <c r="J44" s="33"/>
      <c r="K44" s="33"/>
      <c r="L44" s="33"/>
      <c r="M44" s="33"/>
      <c r="N44" s="33"/>
      <c r="O44" s="33"/>
      <c r="P44" s="33"/>
      <c r="Q44" s="33"/>
      <c r="R44" s="33"/>
    </row>
    <row r="45" spans="1:18" hidden="1" x14ac:dyDescent="0.2">
      <c r="A45" s="218" t="str">
        <f>IF(ISERROR(INDEX(T_Activities[],$E$12+$E45,4)),"-",IF(AND($F45=$B$13,$G45=$A$10),INDEX(T_Activities[],$E$12+$E45,4),"-"))</f>
        <v>-</v>
      </c>
      <c r="B45" s="178" t="str">
        <f>IF(ISERROR(INDEX(T_Activities[],$E$12+$E45,5)),"-",IF(AND($F45=$B$13,$G45=$A$10),INDEX(T_Activities[],$E$12+$E45,5),"-"))</f>
        <v>-</v>
      </c>
      <c r="C45" s="177" t="str">
        <f>IF(ISERROR(INDEX(T_Activities[],$E$12+$E45,2)),"-",IF(AND($F45=$B$13,$G45=$A$10),INDEX(T_Activities[],$E$12+$E45,2),"-"))</f>
        <v>-</v>
      </c>
      <c r="E45" s="90">
        <v>26</v>
      </c>
      <c r="F45" s="90">
        <f>INDEX(T_Activities[[Week]:[Activities]],$E$12+E45,1)</f>
        <v>5</v>
      </c>
      <c r="G45" s="89" t="str">
        <f>IF(F45=$B$13,INDEX(T_Activities[],$E$12+E45,6),"-")</f>
        <v>-</v>
      </c>
      <c r="H45" s="33"/>
      <c r="I45" s="33"/>
      <c r="J45" s="33"/>
      <c r="K45" s="33"/>
      <c r="L45" s="33"/>
      <c r="M45" s="33"/>
      <c r="N45" s="33"/>
      <c r="O45" s="33"/>
      <c r="P45" s="33"/>
      <c r="Q45" s="33"/>
      <c r="R45" s="33"/>
    </row>
    <row r="46" spans="1:18" hidden="1" x14ac:dyDescent="0.2">
      <c r="A46" s="218" t="str">
        <f>IF(ISERROR(INDEX(T_Activities[],$E$12+$E46,4)),"-",IF(AND($F46=$B$13,$G46=$A$10),INDEX(T_Activities[],$E$12+$E46,4),"-"))</f>
        <v>-</v>
      </c>
      <c r="B46" s="178" t="str">
        <f>IF(ISERROR(INDEX(T_Activities[],$E$12+$E46,5)),"-",IF(AND($F46=$B$13,$G46=$A$10),INDEX(T_Activities[],$E$12+$E46,5),"-"))</f>
        <v>-</v>
      </c>
      <c r="C46" s="177" t="str">
        <f>IF(ISERROR(INDEX(T_Activities[],$E$12+$E46,2)),"-",IF(AND($F46=$B$13,$G46=$A$10),INDEX(T_Activities[],$E$12+$E46,2),"-"))</f>
        <v>-</v>
      </c>
      <c r="E46" s="90">
        <v>27</v>
      </c>
      <c r="F46" s="90">
        <f>INDEX(T_Activities[[Week]:[Activities]],$E$12+E46,1)</f>
        <v>5</v>
      </c>
      <c r="G46" s="89" t="str">
        <f>IF(F46=$B$13,INDEX(T_Activities[],$E$12+E46,6),"-")</f>
        <v>-</v>
      </c>
      <c r="H46" s="33"/>
      <c r="I46" s="33"/>
      <c r="J46" s="33"/>
      <c r="K46" s="33"/>
      <c r="L46" s="33"/>
      <c r="M46" s="33"/>
      <c r="N46" s="33"/>
      <c r="O46" s="33"/>
      <c r="P46" s="33"/>
      <c r="Q46" s="33"/>
      <c r="R46" s="33"/>
    </row>
    <row r="47" spans="1:18" hidden="1" x14ac:dyDescent="0.2">
      <c r="A47" s="218" t="str">
        <f>IF(ISERROR(INDEX(T_Activities[],$E$12+$E47,4)),"-",IF(AND($F47=$B$13,$G47=$A$10),INDEX(T_Activities[],$E$12+$E47,4),"-"))</f>
        <v>-</v>
      </c>
      <c r="B47" s="178" t="str">
        <f>IF(ISERROR(INDEX(T_Activities[],$E$12+$E47,5)),"-",IF(AND($F47=$B$13,$G47=$A$10),INDEX(T_Activities[],$E$12+$E47,5),"-"))</f>
        <v>-</v>
      </c>
      <c r="C47" s="177" t="str">
        <f>IF(ISERROR(INDEX(T_Activities[],$E$12+$E47,2)),"-",IF(AND($F47=$B$13,$G47=$A$10),INDEX(T_Activities[],$E$12+$E47,2),"-"))</f>
        <v>-</v>
      </c>
      <c r="E47" s="90">
        <v>28</v>
      </c>
      <c r="F47" s="90">
        <f>INDEX(T_Activities[[Week]:[Activities]],$E$12+E47,1)</f>
        <v>6</v>
      </c>
      <c r="G47" s="89" t="str">
        <f>IF(F47=$B$13,INDEX(T_Activities[],$E$12+E47,6),"-")</f>
        <v>-</v>
      </c>
      <c r="H47" s="33"/>
      <c r="I47" s="33"/>
      <c r="J47" s="33"/>
      <c r="K47" s="33"/>
      <c r="L47" s="33"/>
      <c r="M47" s="33"/>
      <c r="N47" s="33"/>
      <c r="O47" s="33"/>
      <c r="P47" s="33"/>
      <c r="Q47" s="33"/>
      <c r="R47" s="33"/>
    </row>
    <row r="48" spans="1:18" hidden="1" x14ac:dyDescent="0.2">
      <c r="A48" s="218" t="str">
        <f>IF(ISERROR(INDEX(T_Activities[],$E$12+$E48,4)),"-",IF(AND($F48=$B$13,$G48=$A$10),INDEX(T_Activities[],$E$12+$E48,4),"-"))</f>
        <v>-</v>
      </c>
      <c r="B48" s="178" t="str">
        <f>IF(ISERROR(INDEX(T_Activities[],$E$12+$E48,5)),"-",IF(AND($F48=$B$13,$G48=$A$10),INDEX(T_Activities[],$E$12+$E48,5),"-"))</f>
        <v>-</v>
      </c>
      <c r="C48" s="177" t="str">
        <f>IF(ISERROR(INDEX(T_Activities[],$E$12+$E48,2)),"-",IF(AND($F48=$B$13,$G48=$A$10),INDEX(T_Activities[],$E$12+$E48,2),"-"))</f>
        <v>-</v>
      </c>
      <c r="E48" s="90">
        <v>29</v>
      </c>
      <c r="F48" s="90">
        <f>INDEX(T_Activities[[Week]:[Activities]],$E$12+E48,1)</f>
        <v>6</v>
      </c>
      <c r="G48" s="89" t="str">
        <f>IF(F48=$B$13,INDEX(T_Activities[],$E$12+E48,6),"-")</f>
        <v>-</v>
      </c>
      <c r="H48" s="33"/>
      <c r="I48" s="33"/>
      <c r="J48" s="33"/>
      <c r="K48" s="33"/>
      <c r="L48" s="33"/>
      <c r="M48" s="33"/>
      <c r="N48" s="33"/>
      <c r="O48" s="33"/>
      <c r="P48" s="33"/>
      <c r="Q48" s="33"/>
      <c r="R48" s="33"/>
    </row>
    <row r="49" spans="1:18" hidden="1" x14ac:dyDescent="0.2">
      <c r="A49" s="218" t="str">
        <f>IF(ISERROR(INDEX(T_Activities[],$E$12+$E49,4)),"-",IF(AND($F49=$B$13,$G49=$A$10),INDEX(T_Activities[],$E$12+$E49,4),"-"))</f>
        <v>-</v>
      </c>
      <c r="B49" s="178" t="str">
        <f>IF(ISERROR(INDEX(T_Activities[],$E$12+$E49,5)),"-",IF(AND($F49=$B$13,$G49=$A$10),INDEX(T_Activities[],$E$12+$E49,5),"-"))</f>
        <v>-</v>
      </c>
      <c r="C49" s="177" t="str">
        <f>IF(ISERROR(INDEX(T_Activities[],$E$12+$E49,2)),"-",IF(AND($F49=$B$13,$G49=$A$10),INDEX(T_Activities[],$E$12+$E49,2),"-"))</f>
        <v>-</v>
      </c>
      <c r="E49" s="90">
        <v>30</v>
      </c>
      <c r="F49" s="90">
        <f>INDEX(T_Activities[[Week]:[Activities]],$E$12+E49,1)</f>
        <v>6</v>
      </c>
      <c r="G49" s="89" t="str">
        <f>IF(F49=$B$13,INDEX(T_Activities[],$E$12+E49,6),"-")</f>
        <v>-</v>
      </c>
      <c r="H49" s="33"/>
      <c r="I49" s="33"/>
      <c r="J49" s="33"/>
      <c r="K49" s="33"/>
      <c r="L49" s="33"/>
      <c r="M49" s="33"/>
      <c r="N49" s="33"/>
      <c r="O49" s="33"/>
      <c r="P49" s="33"/>
      <c r="Q49" s="33"/>
      <c r="R49" s="33"/>
    </row>
    <row r="50" spans="1:18" hidden="1" x14ac:dyDescent="0.2">
      <c r="A50" s="218" t="str">
        <f>IF(ISERROR(INDEX(T_Activities[],$E$12+$E50,4)),"-",IF(AND($F50=$B$13,$G50=$A$10),INDEX(T_Activities[],$E$12+$E50,4),"-"))</f>
        <v>-</v>
      </c>
      <c r="B50" s="178" t="str">
        <f>IF(ISERROR(INDEX(T_Activities[],$E$12+$E50,5)),"-",IF(AND($F50=$B$13,$G50=$A$10),INDEX(T_Activities[],$E$12+$E50,5),"-"))</f>
        <v>-</v>
      </c>
      <c r="C50" s="177" t="str">
        <f>IF(ISERROR(INDEX(T_Activities[],$E$12+$E50,2)),"-",IF(AND($F50=$B$13,$G50=$A$10),INDEX(T_Activities[],$E$12+$E50,2),"-"))</f>
        <v>-</v>
      </c>
      <c r="E50" s="90">
        <v>31</v>
      </c>
      <c r="F50" s="90">
        <f>INDEX(T_Activities[[Week]:[Activities]],$E$12+E50,1)</f>
        <v>6</v>
      </c>
      <c r="G50" s="89" t="str">
        <f>IF(F50=$B$13,INDEX(T_Activities[],$E$12+E50,6),"-")</f>
        <v>-</v>
      </c>
      <c r="H50" s="33"/>
      <c r="I50" s="33"/>
      <c r="J50" s="33"/>
      <c r="K50" s="33"/>
      <c r="L50" s="33"/>
      <c r="M50" s="33"/>
      <c r="N50" s="33"/>
      <c r="O50" s="33"/>
      <c r="P50" s="33"/>
      <c r="Q50" s="33"/>
      <c r="R50" s="33"/>
    </row>
    <row r="51" spans="1:18" hidden="1" x14ac:dyDescent="0.2">
      <c r="A51" s="218" t="str">
        <f>IF(ISERROR(INDEX(T_Activities[],$E$12+$E51,4)),"-",IF(AND($F51=$B$13,$G51=$A$10),INDEX(T_Activities[],$E$12+$E51,4),"-"))</f>
        <v>-</v>
      </c>
      <c r="B51" s="178" t="str">
        <f>IF(ISERROR(INDEX(T_Activities[],$E$12+$E51,5)),"-",IF(AND($F51=$B$13,$G51=$A$10),INDEX(T_Activities[],$E$12+$E51,5),"-"))</f>
        <v>-</v>
      </c>
      <c r="C51" s="177" t="str">
        <f>IF(ISERROR(INDEX(T_Activities[],$E$12+$E51,2)),"-",IF(AND($F51=$B$13,$G51=$A$10),INDEX(T_Activities[],$E$12+$E51,2),"-"))</f>
        <v>-</v>
      </c>
      <c r="E51" s="90">
        <v>32</v>
      </c>
      <c r="F51" s="90">
        <f>INDEX(T_Activities[[Week]:[Activities]],$E$12+E51,1)</f>
        <v>6</v>
      </c>
      <c r="G51" s="89" t="str">
        <f>IF(F51=$B$13,INDEX(T_Activities[],$E$12+E51,6),"-")</f>
        <v>-</v>
      </c>
      <c r="H51" s="33"/>
      <c r="I51" s="33"/>
      <c r="J51" s="33"/>
      <c r="K51" s="33"/>
      <c r="L51" s="33"/>
      <c r="M51" s="33"/>
      <c r="N51" s="33"/>
      <c r="O51" s="33"/>
      <c r="P51" s="33"/>
      <c r="Q51" s="33"/>
      <c r="R51" s="33"/>
    </row>
    <row r="52" spans="1:18" hidden="1" x14ac:dyDescent="0.2">
      <c r="A52" s="218" t="str">
        <f>IF(ISERROR(INDEX(T_Activities[],$E$12+$E52,4)),"-",IF(AND($F52=$B$13,$G52=$A$10),INDEX(T_Activities[],$E$12+$E52,4),"-"))</f>
        <v>-</v>
      </c>
      <c r="B52" s="178" t="str">
        <f>IF(ISERROR(INDEX(T_Activities[],$E$12+$E52,5)),"-",IF(AND($F52=$B$13,$G52=$A$10),INDEX(T_Activities[],$E$12+$E52,5),"-"))</f>
        <v>-</v>
      </c>
      <c r="C52" s="177" t="str">
        <f>IF(ISERROR(INDEX(T_Activities[],$E$12+$E52,2)),"-",IF(AND($F52=$B$13,$G52=$A$10),INDEX(T_Activities[],$E$12+$E52,2),"-"))</f>
        <v>-</v>
      </c>
      <c r="E52" s="90">
        <v>33</v>
      </c>
      <c r="F52" s="90">
        <f>INDEX(T_Activities[[Week]:[Activities]],$E$12+E52,1)</f>
        <v>6</v>
      </c>
      <c r="G52" s="89" t="str">
        <f>IF(F52=$B$13,INDEX(T_Activities[],$E$12+E52,6),"-")</f>
        <v>-</v>
      </c>
      <c r="H52" s="33"/>
      <c r="I52" s="33"/>
      <c r="J52" s="33"/>
      <c r="K52" s="33"/>
      <c r="L52" s="33"/>
      <c r="M52" s="33"/>
      <c r="N52" s="33"/>
      <c r="O52" s="33"/>
      <c r="P52" s="33"/>
      <c r="Q52" s="33"/>
      <c r="R52" s="33"/>
    </row>
    <row r="53" spans="1:18" hidden="1" x14ac:dyDescent="0.2">
      <c r="A53" s="218" t="str">
        <f>IF(ISERROR(INDEX(T_Activities[],$E$12+$E53,4)),"-",IF(AND($F53=$B$13,$G53=$A$10),INDEX(T_Activities[],$E$12+$E53,4),"-"))</f>
        <v>-</v>
      </c>
      <c r="B53" s="178" t="str">
        <f>IF(ISERROR(INDEX(T_Activities[],$E$12+$E53,5)),"-",IF(AND($F53=$B$13,$G53=$A$10),INDEX(T_Activities[],$E$12+$E53,5),"-"))</f>
        <v>-</v>
      </c>
      <c r="C53" s="177" t="str">
        <f>IF(ISERROR(INDEX(T_Activities[],$E$12+$E53,2)),"-",IF(AND($F53=$B$13,$G53=$A$10),INDEX(T_Activities[],$E$12+$E53,2),"-"))</f>
        <v>-</v>
      </c>
      <c r="E53" s="90">
        <v>34</v>
      </c>
      <c r="F53" s="90">
        <f>INDEX(T_Activities[[Week]:[Activities]],$E$12+E53,1)</f>
        <v>7</v>
      </c>
      <c r="G53" s="89" t="str">
        <f>IF(F53=$B$13,INDEX(T_Activities[],$E$12+E53,6),"-")</f>
        <v>-</v>
      </c>
      <c r="H53" s="33"/>
      <c r="I53" s="33"/>
      <c r="J53" s="33"/>
      <c r="K53" s="33"/>
      <c r="L53" s="33"/>
      <c r="M53" s="33"/>
      <c r="N53" s="33"/>
      <c r="O53" s="33"/>
      <c r="P53" s="33"/>
      <c r="Q53" s="33"/>
      <c r="R53" s="33"/>
    </row>
    <row r="54" spans="1:18" hidden="1" x14ac:dyDescent="0.2">
      <c r="A54" s="218" t="str">
        <f>IF(ISERROR(INDEX(T_Activities[],$E$12+$E54,4)),"-",IF(AND($F54=$B$13,$G54=$A$10),INDEX(T_Activities[],$E$12+$E54,4),"-"))</f>
        <v>-</v>
      </c>
      <c r="B54" s="178" t="str">
        <f>IF(ISERROR(INDEX(T_Activities[],$E$12+$E54,5)),"-",IF(AND($F54=$B$13,$G54=$A$10),INDEX(T_Activities[],$E$12+$E54,5),"-"))</f>
        <v>-</v>
      </c>
      <c r="C54" s="177" t="str">
        <f>IF(ISERROR(INDEX(T_Activities[],$E$12+$E54,2)),"-",IF(AND($F54=$B$13,$G54=$A$10),INDEX(T_Activities[],$E$12+$E54,2),"-"))</f>
        <v>-</v>
      </c>
      <c r="E54" s="90">
        <v>35</v>
      </c>
      <c r="F54" s="90">
        <f>INDEX(T_Activities[[Week]:[Activities]],$E$12+E54,1)</f>
        <v>7</v>
      </c>
      <c r="G54" s="89" t="str">
        <f>IF(F54=$B$13,INDEX(T_Activities[],$E$12+E54,6),"-")</f>
        <v>-</v>
      </c>
      <c r="H54" s="33"/>
      <c r="I54" s="33"/>
      <c r="J54" s="33"/>
      <c r="K54" s="33"/>
      <c r="L54" s="33"/>
      <c r="M54" s="33"/>
      <c r="N54" s="33"/>
      <c r="O54" s="33"/>
      <c r="P54" s="33"/>
      <c r="Q54" s="33"/>
      <c r="R54" s="33"/>
    </row>
    <row r="55" spans="1:18" hidden="1" x14ac:dyDescent="0.2">
      <c r="A55" s="218" t="str">
        <f>IF(ISERROR(INDEX(T_Activities[],$E$12+$E55,4)),"-",IF(AND($F55=$B$13,$G55=$A$10),INDEX(T_Activities[],$E$12+$E55,4),"-"))</f>
        <v>-</v>
      </c>
      <c r="B55" s="178" t="str">
        <f>IF(ISERROR(INDEX(T_Activities[],$E$12+$E55,5)),"-",IF(AND($F55=$B$13,$G55=$A$10),INDEX(T_Activities[],$E$12+$E55,5),"-"))</f>
        <v>-</v>
      </c>
      <c r="C55" s="177" t="str">
        <f>IF(ISERROR(INDEX(T_Activities[],$E$12+$E55,2)),"-",IF(AND($F55=$B$13,$G55=$A$10),INDEX(T_Activities[],$E$12+$E55,2),"-"))</f>
        <v>-</v>
      </c>
      <c r="E55" s="90">
        <v>36</v>
      </c>
      <c r="F55" s="90">
        <f>INDEX(T_Activities[[Week]:[Activities]],$E$12+E55,1)</f>
        <v>7</v>
      </c>
      <c r="G55" s="89" t="str">
        <f>IF(F55=$B$13,INDEX(T_Activities[],$E$12+E55,6),"-")</f>
        <v>-</v>
      </c>
      <c r="H55" s="33"/>
      <c r="I55" s="33"/>
      <c r="J55" s="33"/>
      <c r="K55" s="33"/>
      <c r="L55" s="33"/>
      <c r="M55" s="33"/>
      <c r="N55" s="33"/>
      <c r="O55" s="33"/>
      <c r="P55" s="33"/>
      <c r="Q55" s="33"/>
      <c r="R55" s="33"/>
    </row>
    <row r="56" spans="1:18" hidden="1" x14ac:dyDescent="0.2">
      <c r="A56" s="218" t="str">
        <f>IF(ISERROR(INDEX(T_Activities[],$E$12+$E56,4)),"-",IF(AND($F56=$B$13,$G56=$A$10),INDEX(T_Activities[],$E$12+$E56,4),"-"))</f>
        <v>-</v>
      </c>
      <c r="B56" s="178" t="str">
        <f>IF(ISERROR(INDEX(T_Activities[],$E$12+$E56,5)),"-",IF(AND($F56=$B$13,$G56=$A$10),INDEX(T_Activities[],$E$12+$E56,5),"-"))</f>
        <v>-</v>
      </c>
      <c r="C56" s="177" t="str">
        <f>IF(ISERROR(INDEX(T_Activities[],$E$12+$E56,2)),"-",IF(AND($F56=$B$13,$G56=$A$10),INDEX(T_Activities[],$E$12+$E56,2),"-"))</f>
        <v>-</v>
      </c>
      <c r="E56" s="90">
        <v>37</v>
      </c>
      <c r="F56" s="90">
        <f>INDEX(T_Activities[[Week]:[Activities]],$E$12+E56,1)</f>
        <v>7</v>
      </c>
      <c r="G56" s="89" t="str">
        <f>IF(F56=$B$13,INDEX(T_Activities[],$E$12+E56,6),"-")</f>
        <v>-</v>
      </c>
      <c r="H56" s="33"/>
      <c r="I56" s="33"/>
      <c r="J56" s="33"/>
      <c r="K56" s="33"/>
      <c r="L56" s="33"/>
      <c r="M56" s="33"/>
      <c r="N56" s="33"/>
      <c r="O56" s="33"/>
      <c r="P56" s="33"/>
      <c r="Q56" s="33"/>
      <c r="R56" s="33"/>
    </row>
    <row r="57" spans="1:18" hidden="1" x14ac:dyDescent="0.2">
      <c r="A57" s="218" t="str">
        <f>IF(ISERROR(INDEX(T_Activities[],$E$12+$E57,4)),"-",IF(AND($F57=$B$13,$G57=$A$10),INDEX(T_Activities[],$E$12+$E57,4),"-"))</f>
        <v>-</v>
      </c>
      <c r="B57" s="178" t="str">
        <f>IF(ISERROR(INDEX(T_Activities[],$E$12+$E57,5)),"-",IF(AND($F57=$B$13,$G57=$A$10),INDEX(T_Activities[],$E$12+$E57,5),"-"))</f>
        <v>-</v>
      </c>
      <c r="C57" s="177" t="str">
        <f>IF(ISERROR(INDEX(T_Activities[],$E$12+$E57,2)),"-",IF(AND($F57=$B$13,$G57=$A$10),INDEX(T_Activities[],$E$12+$E57,2),"-"))</f>
        <v>-</v>
      </c>
      <c r="E57" s="90">
        <v>38</v>
      </c>
      <c r="F57" s="90">
        <f>INDEX(T_Activities[[Week]:[Activities]],$E$12+E57,1)</f>
        <v>7</v>
      </c>
      <c r="G57" s="89" t="str">
        <f>IF(F57=$B$13,INDEX(T_Activities[],$E$12+E57,6),"-")</f>
        <v>-</v>
      </c>
      <c r="H57" s="33"/>
      <c r="I57" s="33"/>
      <c r="J57" s="33"/>
      <c r="K57" s="33"/>
      <c r="L57" s="33"/>
      <c r="M57" s="33"/>
      <c r="N57" s="33"/>
      <c r="O57" s="33"/>
      <c r="P57" s="33"/>
      <c r="Q57" s="33"/>
      <c r="R57" s="33"/>
    </row>
    <row r="58" spans="1:18" hidden="1" x14ac:dyDescent="0.2">
      <c r="A58" s="218" t="str">
        <f>IF(ISERROR(INDEX(T_Activities[],$E$12+$E58,4)),"-",IF(AND($F58=$B$13,$G58=$A$10),INDEX(T_Activities[],$E$12+$E58,4),"-"))</f>
        <v>-</v>
      </c>
      <c r="B58" s="178" t="str">
        <f>IF(ISERROR(INDEX(T_Activities[],$E$12+$E58,5)),"-",IF(AND($F58=$B$13,$G58=$A$10),INDEX(T_Activities[],$E$12+$E58,5),"-"))</f>
        <v>-</v>
      </c>
      <c r="C58" s="177" t="str">
        <f>IF(ISERROR(INDEX(T_Activities[],$E$12+$E58,2)),"-",IF(AND($F58=$B$13,$G58=$A$10),INDEX(T_Activities[],$E$12+$E58,2),"-"))</f>
        <v>-</v>
      </c>
      <c r="E58" s="90">
        <v>39</v>
      </c>
      <c r="F58" s="90">
        <f>INDEX(T_Activities[[Week]:[Activities]],$E$12+E58,1)</f>
        <v>8</v>
      </c>
      <c r="G58" s="89" t="str">
        <f>IF(F58=$B$13,INDEX(T_Activities[],$E$12+E58,6),"-")</f>
        <v>-</v>
      </c>
      <c r="H58" s="33"/>
      <c r="I58" s="33"/>
      <c r="J58" s="33"/>
      <c r="K58" s="33"/>
      <c r="L58" s="33"/>
      <c r="M58" s="33"/>
      <c r="N58" s="33"/>
      <c r="O58" s="33"/>
      <c r="P58" s="33"/>
      <c r="Q58" s="33"/>
      <c r="R58" s="33"/>
    </row>
    <row r="59" spans="1:18" hidden="1" x14ac:dyDescent="0.2">
      <c r="A59" s="218" t="str">
        <f>IF(ISERROR(INDEX(T_Activities[],$E$12+$E59,4)),"-",IF(AND($F59=$B$13,$G59=$A$10),INDEX(T_Activities[],$E$12+$E59,4),"-"))</f>
        <v>-</v>
      </c>
      <c r="B59" s="178" t="str">
        <f>IF(ISERROR(INDEX(T_Activities[],$E$12+$E59,5)),"-",IF(AND($F59=$B$13,$G59=$A$10),INDEX(T_Activities[],$E$12+$E59,5),"-"))</f>
        <v>-</v>
      </c>
      <c r="C59" s="177" t="str">
        <f>IF(ISERROR(INDEX(T_Activities[],$E$12+$E59,2)),"-",IF(AND($F59=$B$13,$G59=$A$10),INDEX(T_Activities[],$E$12+$E59,2),"-"))</f>
        <v>-</v>
      </c>
      <c r="E59" s="90">
        <v>40</v>
      </c>
      <c r="F59" s="90">
        <f>INDEX(T_Activities[[Week]:[Activities]],$E$12+E59,1)</f>
        <v>8</v>
      </c>
      <c r="G59" s="89" t="str">
        <f>IF(F59=$B$13,INDEX(T_Activities[],$E$12+E59,6),"-")</f>
        <v>-</v>
      </c>
      <c r="H59" s="33"/>
      <c r="I59" s="33"/>
      <c r="J59" s="33"/>
      <c r="K59" s="33"/>
      <c r="L59" s="33"/>
      <c r="M59" s="33"/>
      <c r="N59" s="33"/>
      <c r="O59" s="33"/>
      <c r="P59" s="33"/>
      <c r="Q59" s="33"/>
      <c r="R59" s="33"/>
    </row>
    <row r="60" spans="1:18" hidden="1" x14ac:dyDescent="0.2">
      <c r="A60" s="218" t="str">
        <f>IF(ISERROR(INDEX(T_Activities[],$E$12+$E60,4)),"-",IF(AND($F60=$B$13,$G60=$A$10),INDEX(T_Activities[],$E$12+$E60,4),"-"))</f>
        <v>-</v>
      </c>
      <c r="B60" s="178" t="str">
        <f>IF(ISERROR(INDEX(T_Activities[],$E$12+$E60,5)),"-",IF(AND($F60=$B$13,$G60=$A$10),INDEX(T_Activities[],$E$12+$E60,5),"-"))</f>
        <v>-</v>
      </c>
      <c r="C60" s="177" t="str">
        <f>IF(ISERROR(INDEX(T_Activities[],$E$12+$E60,2)),"-",IF(AND($F60=$B$13,$G60=$A$10),INDEX(T_Activities[],$E$12+$E60,2),"-"))</f>
        <v>-</v>
      </c>
      <c r="E60" s="90">
        <v>41</v>
      </c>
      <c r="F60" s="90">
        <f>INDEX(T_Activities[[Week]:[Activities]],$E$12+E60,1)</f>
        <v>8</v>
      </c>
      <c r="G60" s="89" t="str">
        <f>IF(F60=$B$13,INDEX(T_Activities[],$E$12+E60,6),"-")</f>
        <v>-</v>
      </c>
      <c r="H60" s="33"/>
      <c r="I60" s="33"/>
      <c r="J60" s="33"/>
      <c r="K60" s="33"/>
      <c r="L60" s="33"/>
      <c r="M60" s="33"/>
      <c r="N60" s="33"/>
      <c r="O60" s="33"/>
      <c r="P60" s="33"/>
      <c r="Q60" s="33"/>
      <c r="R60" s="33"/>
    </row>
    <row r="61" spans="1:18" hidden="1" x14ac:dyDescent="0.2">
      <c r="A61" s="218" t="str">
        <f>IF(ISERROR(INDEX(T_Activities[],$E$12+$E61,4)),"-",IF(AND($F61=$B$13,$G61=$A$10),INDEX(T_Activities[],$E$12+$E61,4),"-"))</f>
        <v>-</v>
      </c>
      <c r="B61" s="178" t="str">
        <f>IF(ISERROR(INDEX(T_Activities[],$E$12+$E61,5)),"-",IF(AND($F61=$B$13,$G61=$A$10),INDEX(T_Activities[],$E$12+$E61,5),"-"))</f>
        <v>-</v>
      </c>
      <c r="C61" s="177" t="str">
        <f>IF(ISERROR(INDEX(T_Activities[],$E$12+$E61,2)),"-",IF(AND($F61=$B$13,$G61=$A$10),INDEX(T_Activities[],$E$12+$E61,2),"-"))</f>
        <v>-</v>
      </c>
      <c r="E61" s="90">
        <v>42</v>
      </c>
      <c r="F61" s="90">
        <f>INDEX(T_Activities[[Week]:[Activities]],$E$12+E61,1)</f>
        <v>8</v>
      </c>
      <c r="G61" s="89" t="str">
        <f>IF(F61=$B$13,INDEX(T_Activities[],$E$12+E61,6),"-")</f>
        <v>-</v>
      </c>
      <c r="H61" s="33"/>
      <c r="I61" s="33"/>
      <c r="J61" s="33"/>
      <c r="K61" s="33"/>
      <c r="L61" s="33"/>
      <c r="M61" s="33"/>
      <c r="N61" s="33"/>
      <c r="O61" s="33"/>
      <c r="P61" s="33"/>
      <c r="Q61" s="33"/>
      <c r="R61" s="33"/>
    </row>
    <row r="62" spans="1:18" hidden="1" x14ac:dyDescent="0.2">
      <c r="A62" s="218" t="str">
        <f>IF(ISERROR(INDEX(T_Activities[],$E$12+$E62,4)),"-",IF(AND($F62=$B$13,$G62=$A$10),INDEX(T_Activities[],$E$12+$E62,4),"-"))</f>
        <v>-</v>
      </c>
      <c r="B62" s="178" t="str">
        <f>IF(ISERROR(INDEX(T_Activities[],$E$12+$E62,5)),"-",IF(AND($F62=$B$13,$G62=$A$10),INDEX(T_Activities[],$E$12+$E62,5),"-"))</f>
        <v>-</v>
      </c>
      <c r="C62" s="177" t="str">
        <f>IF(ISERROR(INDEX(T_Activities[],$E$12+$E62,2)),"-",IF(AND($F62=$B$13,$G62=$A$10),INDEX(T_Activities[],$E$12+$E62,2),"-"))</f>
        <v>-</v>
      </c>
      <c r="E62" s="90">
        <v>43</v>
      </c>
      <c r="F62" s="90">
        <f>INDEX(T_Activities[[Week]:[Activities]],$E$12+E62,1)</f>
        <v>8</v>
      </c>
      <c r="G62" s="89" t="str">
        <f>IF(F62=$B$13,INDEX(T_Activities[],$E$12+E62,6),"-")</f>
        <v>-</v>
      </c>
      <c r="H62" s="33"/>
      <c r="I62" s="33"/>
      <c r="J62" s="33"/>
      <c r="K62" s="33"/>
      <c r="L62" s="33"/>
      <c r="M62" s="33"/>
      <c r="N62" s="33"/>
      <c r="O62" s="33"/>
      <c r="P62" s="33"/>
      <c r="Q62" s="33"/>
      <c r="R62" s="33"/>
    </row>
    <row r="63" spans="1:18" hidden="1" x14ac:dyDescent="0.2">
      <c r="A63" s="218" t="str">
        <f>IF(ISERROR(INDEX(T_Activities[],$E$12+$E63,4)),"-",IF(AND($F63=$B$13,$G63=$A$10),INDEX(T_Activities[],$E$12+$E63,4),"-"))</f>
        <v>-</v>
      </c>
      <c r="B63" s="178" t="str">
        <f>IF(ISERROR(INDEX(T_Activities[],$E$12+$E63,5)),"-",IF(AND($F63=$B$13,$G63=$A$10),INDEX(T_Activities[],$E$12+$E63,5),"-"))</f>
        <v>-</v>
      </c>
      <c r="C63" s="177" t="str">
        <f>IF(ISERROR(INDEX(T_Activities[],$E$12+$E63,2)),"-",IF(AND($F63=$B$13,$G63=$A$10),INDEX(T_Activities[],$E$12+$E63,2),"-"))</f>
        <v>-</v>
      </c>
      <c r="E63" s="90">
        <v>44</v>
      </c>
      <c r="F63" s="90">
        <f>INDEX(T_Activities[[Week]:[Activities]],$E$12+E63,1)</f>
        <v>9</v>
      </c>
      <c r="G63" s="89" t="str">
        <f>IF(F63=$B$13,INDEX(T_Activities[],$E$12+E63,6),"-")</f>
        <v>-</v>
      </c>
      <c r="H63" s="33"/>
      <c r="I63" s="33"/>
      <c r="J63" s="33"/>
      <c r="K63" s="33"/>
      <c r="L63" s="33"/>
      <c r="M63" s="33"/>
      <c r="N63" s="33"/>
      <c r="O63" s="33"/>
      <c r="P63" s="33"/>
      <c r="Q63" s="33"/>
      <c r="R63" s="33"/>
    </row>
    <row r="64" spans="1:18" hidden="1" x14ac:dyDescent="0.2">
      <c r="A64" s="218" t="str">
        <f>IF(ISERROR(INDEX(T_Activities[],$E$12+$E64,4)),"-",IF(AND($F64=$B$13,$G64=$A$10),INDEX(T_Activities[],$E$12+$E64,4),"-"))</f>
        <v>-</v>
      </c>
      <c r="B64" s="178" t="str">
        <f>IF(ISERROR(INDEX(T_Activities[],$E$12+$E64,5)),"-",IF(AND($F64=$B$13,$G64=$A$10),INDEX(T_Activities[],$E$12+$E64,5),"-"))</f>
        <v>-</v>
      </c>
      <c r="C64" s="177" t="str">
        <f>IF(ISERROR(INDEX(T_Activities[],$E$12+$E64,2)),"-",IF(AND($F64=$B$13,$G64=$A$10),INDEX(T_Activities[],$E$12+$E64,2),"-"))</f>
        <v>-</v>
      </c>
      <c r="E64" s="90">
        <v>45</v>
      </c>
      <c r="F64" s="90">
        <f>INDEX(T_Activities[[Week]:[Activities]],$E$12+E64,1)</f>
        <v>9</v>
      </c>
      <c r="G64" s="89" t="str">
        <f>IF(F64=$B$13,INDEX(T_Activities[],$E$12+E64,6),"-")</f>
        <v>-</v>
      </c>
      <c r="H64" s="33"/>
      <c r="I64" s="33"/>
      <c r="J64" s="33"/>
      <c r="K64" s="33"/>
      <c r="L64" s="33"/>
      <c r="M64" s="33"/>
      <c r="N64" s="33"/>
      <c r="O64" s="33"/>
      <c r="P64" s="33"/>
      <c r="Q64" s="33"/>
      <c r="R64" s="33"/>
    </row>
    <row r="65" spans="1:18" hidden="1" x14ac:dyDescent="0.2">
      <c r="A65" s="218" t="str">
        <f>IF(ISERROR(INDEX(T_Activities[],$E$12+$E65,4)),"-",IF(AND($F65=$B$13,$G65=$A$10),INDEX(T_Activities[],$E$12+$E65,4),"-"))</f>
        <v>-</v>
      </c>
      <c r="B65" s="178" t="str">
        <f>IF(ISERROR(INDEX(T_Activities[],$E$12+$E65,5)),"-",IF(AND($F65=$B$13,$G65=$A$10),INDEX(T_Activities[],$E$12+$E65,5),"-"))</f>
        <v>-</v>
      </c>
      <c r="C65" s="177" t="str">
        <f>IF(ISERROR(INDEX(T_Activities[],$E$12+$E65,2)),"-",IF(AND($F65=$B$13,$G65=$A$10),INDEX(T_Activities[],$E$12+$E65,2),"-"))</f>
        <v>-</v>
      </c>
      <c r="E65" s="90">
        <v>46</v>
      </c>
      <c r="F65" s="90">
        <f>INDEX(T_Activities[[Week]:[Activities]],$E$12+E65,1)</f>
        <v>9</v>
      </c>
      <c r="G65" s="89" t="str">
        <f>IF(F65=$B$13,INDEX(T_Activities[],$E$12+E65,6),"-")</f>
        <v>-</v>
      </c>
      <c r="H65" s="33"/>
      <c r="I65" s="33"/>
      <c r="J65" s="33"/>
      <c r="K65" s="33"/>
      <c r="L65" s="33"/>
      <c r="M65" s="33"/>
      <c r="N65" s="33"/>
      <c r="O65" s="33"/>
      <c r="P65" s="33"/>
      <c r="Q65" s="33"/>
      <c r="R65" s="33"/>
    </row>
    <row r="66" spans="1:18" hidden="1" x14ac:dyDescent="0.2">
      <c r="A66" s="218" t="str">
        <f>IF(ISERROR(INDEX(T_Activities[],$E$12+$E66,4)),"-",IF(AND($F66=$B$13,$G66=$A$10),INDEX(T_Activities[],$E$12+$E66,4),"-"))</f>
        <v>-</v>
      </c>
      <c r="B66" s="178" t="str">
        <f>IF(ISERROR(INDEX(T_Activities[],$E$12+$E66,5)),"-",IF(AND($F66=$B$13,$G66=$A$10),INDEX(T_Activities[],$E$12+$E66,5),"-"))</f>
        <v>-</v>
      </c>
      <c r="C66" s="177" t="str">
        <f>IF(ISERROR(INDEX(T_Activities[],$E$12+$E66,2)),"-",IF(AND($F66=$B$13,$G66=$A$10),INDEX(T_Activities[],$E$12+$E66,2),"-"))</f>
        <v>-</v>
      </c>
      <c r="E66" s="90">
        <v>47</v>
      </c>
      <c r="F66" s="90">
        <f>INDEX(T_Activities[[Week]:[Activities]],$E$12+E66,1)</f>
        <v>9</v>
      </c>
      <c r="G66" s="89" t="str">
        <f>IF(F66=$B$13,INDEX(T_Activities[],$E$12+E66,6),"-")</f>
        <v>-</v>
      </c>
      <c r="H66" s="33"/>
      <c r="I66" s="33"/>
      <c r="J66" s="33"/>
      <c r="K66" s="33"/>
      <c r="L66" s="33"/>
      <c r="M66" s="33"/>
      <c r="N66" s="33"/>
      <c r="O66" s="33"/>
      <c r="P66" s="33"/>
      <c r="Q66" s="33"/>
      <c r="R66" s="33"/>
    </row>
    <row r="67" spans="1:18" hidden="1" x14ac:dyDescent="0.2">
      <c r="A67" s="218" t="str">
        <f>IF(ISERROR(INDEX(T_Activities[],$E$12+$E67,4)),"-",IF(AND($F67=$B$13,$G67=$A$10),INDEX(T_Activities[],$E$12+$E67,4),"-"))</f>
        <v>-</v>
      </c>
      <c r="B67" s="178" t="str">
        <f>IF(ISERROR(INDEX(T_Activities[],$E$12+$E67,5)),"-",IF(AND($F67=$B$13,$G67=$A$10),INDEX(T_Activities[],$E$12+$E67,5),"-"))</f>
        <v>-</v>
      </c>
      <c r="C67" s="177" t="str">
        <f>IF(ISERROR(INDEX(T_Activities[],$E$12+$E67,2)),"-",IF(AND($F67=$B$13,$G67=$A$10),INDEX(T_Activities[],$E$12+$E67,2),"-"))</f>
        <v>-</v>
      </c>
      <c r="E67" s="90">
        <v>48</v>
      </c>
      <c r="F67" s="90">
        <f>INDEX(T_Activities[[Week]:[Activities]],$E$12+E67,1)</f>
        <v>9</v>
      </c>
      <c r="G67" s="89" t="str">
        <f>IF(F67=$B$13,INDEX(T_Activities[],$E$12+E67,6),"-")</f>
        <v>-</v>
      </c>
      <c r="H67" s="33"/>
      <c r="I67" s="33"/>
      <c r="J67" s="33"/>
      <c r="K67" s="33"/>
      <c r="L67" s="33"/>
      <c r="M67" s="33"/>
      <c r="N67" s="33"/>
      <c r="O67" s="33"/>
      <c r="P67" s="33"/>
      <c r="Q67" s="33"/>
      <c r="R67" s="33"/>
    </row>
    <row r="68" spans="1:18" hidden="1" x14ac:dyDescent="0.2">
      <c r="A68" s="218" t="str">
        <f>IF(ISERROR(INDEX(T_Activities[],$E$12+$E68,4)),"-",IF(AND($F68=$B$13,$G68=$A$10),INDEX(T_Activities[],$E$12+$E68,4),"-"))</f>
        <v>-</v>
      </c>
      <c r="B68" s="178" t="str">
        <f>IF(ISERROR(INDEX(T_Activities[],$E$12+$E68,5)),"-",IF(AND($F68=$B$13,$G68=$A$10),INDEX(T_Activities[],$E$12+$E68,5),"-"))</f>
        <v>-</v>
      </c>
      <c r="C68" s="177" t="str">
        <f>IF(ISERROR(INDEX(T_Activities[],$E$12+$E68,2)),"-",IF(AND($F68=$B$13,$G68=$A$10),INDEX(T_Activities[],$E$12+$E68,2),"-"))</f>
        <v>-</v>
      </c>
      <c r="E68" s="90">
        <v>49</v>
      </c>
      <c r="F68" s="90">
        <f>INDEX(T_Activities[[Week]:[Activities]],$E$12+E68,1)</f>
        <v>9</v>
      </c>
      <c r="G68" s="89" t="str">
        <f>IF(F68=$B$13,INDEX(T_Activities[],$E$12+E68,6),"-")</f>
        <v>-</v>
      </c>
      <c r="H68" s="33"/>
      <c r="I68" s="33"/>
      <c r="J68" s="33"/>
      <c r="K68" s="33"/>
      <c r="L68" s="33"/>
      <c r="M68" s="33"/>
      <c r="N68" s="33"/>
      <c r="O68" s="33"/>
      <c r="P68" s="33"/>
      <c r="Q68" s="33"/>
      <c r="R68" s="33"/>
    </row>
    <row r="69" spans="1:18" hidden="1" x14ac:dyDescent="0.2">
      <c r="A69" s="218" t="str">
        <f>IF(ISERROR(INDEX(T_Activities[],$E$12+$E69,4)),"-",IF(AND($F69=$B$13,$G69=$A$10),INDEX(T_Activities[],$E$12+$E69,4),"-"))</f>
        <v>-</v>
      </c>
      <c r="B69" s="178" t="str">
        <f>IF(ISERROR(INDEX(T_Activities[],$E$12+$E69,5)),"-",IF(AND($F69=$B$13,$G69=$A$10),INDEX(T_Activities[],$E$12+$E69,5),"-"))</f>
        <v>-</v>
      </c>
      <c r="C69" s="177" t="str">
        <f>IF(ISERROR(INDEX(T_Activities[],$E$12+$E69,2)),"-",IF(AND($F69=$B$13,$G69=$A$10),INDEX(T_Activities[],$E$12+$E69,2),"-"))</f>
        <v>-</v>
      </c>
      <c r="E69" s="90">
        <v>50</v>
      </c>
      <c r="F69" s="90">
        <f>INDEX(T_Activities[[Week]:[Activities]],$E$12+E69,1)</f>
        <v>10</v>
      </c>
      <c r="G69" s="89" t="str">
        <f>IF(F69=$B$13,INDEX(T_Activities[],$E$12+E69,6),"-")</f>
        <v>-</v>
      </c>
      <c r="H69" s="33"/>
      <c r="I69" s="33"/>
      <c r="J69" s="33"/>
      <c r="K69" s="33"/>
      <c r="L69" s="33"/>
      <c r="M69" s="33"/>
      <c r="N69" s="33"/>
      <c r="O69" s="33"/>
      <c r="P69" s="33"/>
      <c r="Q69" s="33"/>
      <c r="R69" s="33"/>
    </row>
    <row r="70" spans="1:18" hidden="1" x14ac:dyDescent="0.2">
      <c r="A70" s="218" t="str">
        <f>IF(ISERROR(INDEX(T_Activities[],$E$12+$E70,4)),"-",IF(AND($F70=$B$13,$G70=$A$10),INDEX(T_Activities[],$E$12+$E70,4),"-"))</f>
        <v>-</v>
      </c>
      <c r="B70" s="178" t="str">
        <f>IF(ISERROR(INDEX(T_Activities[],$E$12+$E70,5)),"-",IF(AND($F70=$B$13,$G70=$A$10),INDEX(T_Activities[],$E$12+$E70,5),"-"))</f>
        <v>-</v>
      </c>
      <c r="C70" s="177" t="str">
        <f>IF(ISERROR(INDEX(T_Activities[],$E$12+$E70,2)),"-",IF(AND($F70=$B$13,$G70=$A$10),INDEX(T_Activities[],$E$12+$E70,2),"-"))</f>
        <v>-</v>
      </c>
      <c r="E70" s="90">
        <v>51</v>
      </c>
      <c r="F70" s="90">
        <f>INDEX(T_Activities[[Week]:[Activities]],$E$12+E70,1)</f>
        <v>10</v>
      </c>
      <c r="G70" s="89" t="str">
        <f>IF(F70=$B$13,INDEX(T_Activities[],$E$12+E70,6),"-")</f>
        <v>-</v>
      </c>
      <c r="H70" s="33"/>
      <c r="I70" s="33"/>
      <c r="J70" s="33"/>
      <c r="K70" s="33"/>
      <c r="L70" s="33"/>
      <c r="M70" s="33"/>
      <c r="N70" s="33"/>
      <c r="O70" s="33"/>
      <c r="P70" s="33"/>
      <c r="Q70" s="33"/>
      <c r="R70" s="33"/>
    </row>
    <row r="71" spans="1:18" hidden="1" x14ac:dyDescent="0.2">
      <c r="A71" s="218" t="str">
        <f>IF(ISERROR(INDEX(T_Activities[],$E$12+$E71,4)),"-",IF(AND($F71=$B$13,$G71=$A$10),INDEX(T_Activities[],$E$12+$E71,4),"-"))</f>
        <v>-</v>
      </c>
      <c r="B71" s="178" t="str">
        <f>IF(ISERROR(INDEX(T_Activities[],$E$12+$E71,5)),"-",IF(AND($F71=$B$13,$G71=$A$10),INDEX(T_Activities[],$E$12+$E71,5),"-"))</f>
        <v>-</v>
      </c>
      <c r="C71" s="177" t="str">
        <f>IF(ISERROR(INDEX(T_Activities[],$E$12+$E71,2)),"-",IF(AND($F71=$B$13,$G71=$A$10),INDEX(T_Activities[],$E$12+$E71,2),"-"))</f>
        <v>-</v>
      </c>
      <c r="E71" s="90">
        <v>52</v>
      </c>
      <c r="F71" s="90">
        <f>INDEX(T_Activities[[Week]:[Activities]],$E$12+E71,1)</f>
        <v>10</v>
      </c>
      <c r="G71" s="89" t="str">
        <f>IF(F71=$B$13,INDEX(T_Activities[],$E$12+E71,6),"-")</f>
        <v>-</v>
      </c>
      <c r="H71" s="33"/>
      <c r="I71" s="33"/>
      <c r="J71" s="33"/>
      <c r="K71" s="33"/>
      <c r="L71" s="33"/>
      <c r="M71" s="33"/>
      <c r="N71" s="33"/>
      <c r="O71" s="33"/>
      <c r="P71" s="33"/>
      <c r="Q71" s="33"/>
      <c r="R71" s="33"/>
    </row>
    <row r="72" spans="1:18" hidden="1" x14ac:dyDescent="0.2">
      <c r="A72" s="218" t="str">
        <f>IF(ISERROR(INDEX(T_Activities[],$E$12+$E72,4)),"-",IF(AND($F72=$B$13,$G72=$A$10),INDEX(T_Activities[],$E$12+$E72,4),"-"))</f>
        <v>-</v>
      </c>
      <c r="B72" s="178" t="str">
        <f>IF(ISERROR(INDEX(T_Activities[],$E$12+$E72,5)),"-",IF(AND($F72=$B$13,$G72=$A$10),INDEX(T_Activities[],$E$12+$E72,5),"-"))</f>
        <v>-</v>
      </c>
      <c r="C72" s="177" t="str">
        <f>IF(ISERROR(INDEX(T_Activities[],$E$12+$E72,2)),"-",IF(AND($F72=$B$13,$G72=$A$10),INDEX(T_Activities[],$E$12+$E72,2),"-"))</f>
        <v>-</v>
      </c>
      <c r="E72" s="90">
        <v>53</v>
      </c>
      <c r="F72" s="90">
        <f>INDEX(T_Activities[[Week]:[Activities]],$E$12+E72,1)</f>
        <v>10</v>
      </c>
      <c r="G72" s="89" t="str">
        <f>IF(F72=$B$13,INDEX(T_Activities[],$E$12+E72,6),"-")</f>
        <v>-</v>
      </c>
      <c r="H72" s="33"/>
      <c r="I72" s="33"/>
      <c r="J72" s="33"/>
      <c r="K72" s="33"/>
      <c r="L72" s="33"/>
      <c r="M72" s="33"/>
      <c r="N72" s="33"/>
      <c r="O72" s="33"/>
      <c r="P72" s="33"/>
      <c r="Q72" s="33"/>
      <c r="R72" s="33"/>
    </row>
    <row r="73" spans="1:18" hidden="1" x14ac:dyDescent="0.2">
      <c r="A73" s="218" t="str">
        <f>IF(ISERROR(INDEX(T_Activities[],$E$12+$E73,4)),"-",IF(AND($F73=$B$13,$G73=$A$10),INDEX(T_Activities[],$E$12+$E73,4),"-"))</f>
        <v>-</v>
      </c>
      <c r="B73" s="178" t="str">
        <f>IF(ISERROR(INDEX(T_Activities[],$E$12+$E73,5)),"-",IF(AND($F73=$B$13,$G73=$A$10),INDEX(T_Activities[],$E$12+$E73,5),"-"))</f>
        <v>-</v>
      </c>
      <c r="C73" s="177" t="str">
        <f>IF(ISERROR(INDEX(T_Activities[],$E$12+$E73,2)),"-",IF(AND($F73=$B$13,$G73=$A$10),INDEX(T_Activities[],$E$12+$E73,2),"-"))</f>
        <v>-</v>
      </c>
      <c r="E73" s="90">
        <v>54</v>
      </c>
      <c r="F73" s="90">
        <f>INDEX(T_Activities[[Week]:[Activities]],$E$12+E73,1)</f>
        <v>10</v>
      </c>
      <c r="G73" s="89" t="str">
        <f>IF(F73=$B$13,INDEX(T_Activities[],$E$12+E73,6),"-")</f>
        <v>-</v>
      </c>
      <c r="H73" s="33"/>
      <c r="I73" s="33"/>
      <c r="J73" s="33"/>
      <c r="K73" s="33"/>
      <c r="L73" s="33"/>
      <c r="M73" s="33"/>
      <c r="N73" s="33"/>
      <c r="O73" s="33"/>
      <c r="P73" s="33"/>
      <c r="Q73" s="33"/>
      <c r="R73" s="33"/>
    </row>
    <row r="74" spans="1:18" hidden="1" x14ac:dyDescent="0.2">
      <c r="A74" s="218" t="str">
        <f>IF(ISERROR(INDEX(T_Activities[],$E$12+$E74,4)),"-",IF(AND($F74=$B$13,$G74=$A$10),INDEX(T_Activities[],$E$12+$E74,4),"-"))</f>
        <v>-</v>
      </c>
      <c r="B74" s="178" t="str">
        <f>IF(ISERROR(INDEX(T_Activities[],$E$12+$E74,5)),"-",IF(AND($F74=$B$13,$G74=$A$10),INDEX(T_Activities[],$E$12+$E74,5),"-"))</f>
        <v>-</v>
      </c>
      <c r="C74" s="177" t="str">
        <f>IF(ISERROR(INDEX(T_Activities[],$E$12+$E74,2)),"-",IF(AND($F74=$B$13,$G74=$A$10),INDEX(T_Activities[],$E$12+$E74,2),"-"))</f>
        <v>-</v>
      </c>
      <c r="E74" s="90">
        <v>55</v>
      </c>
      <c r="F74" s="90">
        <f>INDEX(T_Activities[[Week]:[Activities]],$E$12+E74,1)</f>
        <v>11</v>
      </c>
      <c r="G74" s="89" t="str">
        <f>IF(F74=$B$13,INDEX(T_Activities[],$E$12+E74,6),"-")</f>
        <v>-</v>
      </c>
      <c r="H74" s="33"/>
      <c r="I74" s="33"/>
      <c r="J74" s="33"/>
      <c r="K74" s="33"/>
      <c r="L74" s="33"/>
      <c r="M74" s="33"/>
      <c r="N74" s="33"/>
      <c r="O74" s="33"/>
      <c r="P74" s="33"/>
      <c r="Q74" s="33"/>
      <c r="R74" s="33"/>
    </row>
    <row r="75" spans="1:18" hidden="1" x14ac:dyDescent="0.2">
      <c r="A75" s="218" t="str">
        <f>IF(ISERROR(INDEX(T_Activities[],$E$12+$E75,4)),"-",IF(AND($F75=$B$13,$G75=$A$10),INDEX(T_Activities[],$E$12+$E75,4),"-"))</f>
        <v>-</v>
      </c>
      <c r="B75" s="178" t="str">
        <f>IF(ISERROR(INDEX(T_Activities[],$E$12+$E75,5)),"-",IF(AND($F75=$B$13,$G75=$A$10),INDEX(T_Activities[],$E$12+$E75,5),"-"))</f>
        <v>-</v>
      </c>
      <c r="C75" s="177" t="str">
        <f>IF(ISERROR(INDEX(T_Activities[],$E$12+$E75,2)),"-",IF(AND($F75=$B$13,$G75=$A$10),INDEX(T_Activities[],$E$12+$E75,2),"-"))</f>
        <v>-</v>
      </c>
      <c r="E75" s="90">
        <v>56</v>
      </c>
      <c r="F75" s="90">
        <f>INDEX(T_Activities[[Week]:[Activities]],$E$12+E75,1)</f>
        <v>11</v>
      </c>
      <c r="G75" s="89" t="str">
        <f>IF(F75=$B$13,INDEX(T_Activities[],$E$12+E75,6),"-")</f>
        <v>-</v>
      </c>
      <c r="H75" s="33"/>
      <c r="I75" s="33"/>
      <c r="J75" s="33"/>
      <c r="K75" s="33"/>
      <c r="L75" s="33"/>
      <c r="M75" s="33"/>
      <c r="N75" s="33"/>
      <c r="O75" s="33"/>
      <c r="P75" s="33"/>
      <c r="Q75" s="33"/>
      <c r="R75" s="33"/>
    </row>
    <row r="76" spans="1:18" hidden="1" x14ac:dyDescent="0.2">
      <c r="A76" s="218" t="str">
        <f>IF(ISERROR(INDEX(T_Activities[],$E$12+$E76,4)),"-",IF(AND($F76=$B$13,$G76=$A$10),INDEX(T_Activities[],$E$12+$E76,4),"-"))</f>
        <v>-</v>
      </c>
      <c r="B76" s="178" t="str">
        <f>IF(ISERROR(INDEX(T_Activities[],$E$12+$E76,5)),"-",IF(AND($F76=$B$13,$G76=$A$10),INDEX(T_Activities[],$E$12+$E76,5),"-"))</f>
        <v>-</v>
      </c>
      <c r="C76" s="177" t="str">
        <f>IF(ISERROR(INDEX(T_Activities[],$E$12+$E76,2)),"-",IF(AND($F76=$B$13,$G76=$A$10),INDEX(T_Activities[],$E$12+$E76,2),"-"))</f>
        <v>-</v>
      </c>
      <c r="E76" s="90">
        <v>57</v>
      </c>
      <c r="F76" s="90">
        <f>INDEX(T_Activities[[Week]:[Activities]],$E$12+E76,1)</f>
        <v>11</v>
      </c>
      <c r="G76" s="89" t="str">
        <f>IF(F76=$B$13,INDEX(T_Activities[],$E$12+E76,6),"-")</f>
        <v>-</v>
      </c>
      <c r="H76" s="33"/>
      <c r="I76" s="33"/>
      <c r="J76" s="33"/>
      <c r="K76" s="33"/>
      <c r="L76" s="33"/>
      <c r="M76" s="33"/>
      <c r="N76" s="33"/>
      <c r="O76" s="33"/>
      <c r="P76" s="33"/>
      <c r="Q76" s="33"/>
      <c r="R76" s="33"/>
    </row>
    <row r="77" spans="1:18" hidden="1" x14ac:dyDescent="0.2">
      <c r="A77" s="218" t="str">
        <f>IF(ISERROR(INDEX(T_Activities[],$E$12+$E77,4)),"-",IF(AND($F77=$B$13,$G77=$A$10),INDEX(T_Activities[],$E$12+$E77,4),"-"))</f>
        <v>-</v>
      </c>
      <c r="B77" s="178" t="str">
        <f>IF(ISERROR(INDEX(T_Activities[],$E$12+$E77,5)),"-",IF(AND($F77=$B$13,$G77=$A$10),INDEX(T_Activities[],$E$12+$E77,5),"-"))</f>
        <v>-</v>
      </c>
      <c r="C77" s="177" t="str">
        <f>IF(ISERROR(INDEX(T_Activities[],$E$12+$E77,2)),"-",IF(AND($F77=$B$13,$G77=$A$10),INDEX(T_Activities[],$E$12+$E77,2),"-"))</f>
        <v>-</v>
      </c>
      <c r="E77" s="90">
        <v>58</v>
      </c>
      <c r="F77" s="90">
        <f>INDEX(T_Activities[[Week]:[Activities]],$E$12+E77,1)</f>
        <v>11</v>
      </c>
      <c r="G77" s="89" t="str">
        <f>IF(F77=$B$13,INDEX(T_Activities[],$E$12+E77,6),"-")</f>
        <v>-</v>
      </c>
      <c r="H77" s="33"/>
      <c r="I77" s="33"/>
      <c r="J77" s="33"/>
      <c r="K77" s="33"/>
      <c r="L77" s="33"/>
      <c r="M77" s="33"/>
      <c r="N77" s="33"/>
      <c r="O77" s="33"/>
      <c r="P77" s="33"/>
      <c r="Q77" s="33"/>
      <c r="R77" s="33"/>
    </row>
    <row r="78" spans="1:18" hidden="1" x14ac:dyDescent="0.2">
      <c r="A78" s="218" t="str">
        <f>IF(ISERROR(INDEX(T_Activities[],$E$12+$E78,4)),"-",IF(AND($F78=$B$13,$G78=$A$10),INDEX(T_Activities[],$E$12+$E78,4),"-"))</f>
        <v>-</v>
      </c>
      <c r="B78" s="178" t="str">
        <f>IF(ISERROR(INDEX(T_Activities[],$E$12+$E78,5)),"-",IF(AND($F78=$B$13,$G78=$A$10),INDEX(T_Activities[],$E$12+$E78,5),"-"))</f>
        <v>-</v>
      </c>
      <c r="C78" s="177" t="str">
        <f>IF(ISERROR(INDEX(T_Activities[],$E$12+$E78,2)),"-",IF(AND($F78=$B$13,$G78=$A$10),INDEX(T_Activities[],$E$12+$E78,2),"-"))</f>
        <v>-</v>
      </c>
      <c r="E78" s="90">
        <v>59</v>
      </c>
      <c r="F78" s="90">
        <f>INDEX(T_Activities[[Week]:[Activities]],$E$12+E78,1)</f>
        <v>11</v>
      </c>
      <c r="G78" s="89" t="str">
        <f>IF(F78=$B$13,INDEX(T_Activities[],$E$12+E78,6),"-")</f>
        <v>-</v>
      </c>
      <c r="H78" s="33"/>
      <c r="I78" s="33"/>
      <c r="J78" s="33"/>
      <c r="K78" s="33"/>
      <c r="L78" s="33"/>
      <c r="M78" s="33"/>
      <c r="N78" s="33"/>
      <c r="O78" s="33"/>
      <c r="P78" s="33"/>
      <c r="Q78" s="33"/>
      <c r="R78" s="33"/>
    </row>
    <row r="79" spans="1:18" hidden="1" x14ac:dyDescent="0.2">
      <c r="A79" s="218" t="str">
        <f>IF(ISERROR(INDEX(T_Activities[],$E$12+$E79,4)),"-",IF(AND($F79=$B$13,$G79=$A$10),INDEX(T_Activities[],$E$12+$E79,4),"-"))</f>
        <v>-</v>
      </c>
      <c r="B79" s="178" t="str">
        <f>IF(ISERROR(INDEX(T_Activities[],$E$12+$E79,5)),"-",IF(AND($F79=$B$13,$G79=$A$10),INDEX(T_Activities[],$E$12+$E79,5),"-"))</f>
        <v>-</v>
      </c>
      <c r="C79" s="177" t="str">
        <f>IF(ISERROR(INDEX(T_Activities[],$E$12+$E79,2)),"-",IF(AND($F79=$B$13,$G79=$A$10),INDEX(T_Activities[],$E$12+$E79,2),"-"))</f>
        <v>-</v>
      </c>
      <c r="E79" s="90">
        <v>60</v>
      </c>
      <c r="F79" s="90">
        <f>INDEX(T_Activities[[Week]:[Activities]],$E$12+E79,1)</f>
        <v>11</v>
      </c>
      <c r="G79" s="89" t="str">
        <f>IF(F79=$B$13,INDEX(T_Activities[],$E$12+E79,6),"-")</f>
        <v>-</v>
      </c>
      <c r="H79" s="33"/>
      <c r="I79" s="33"/>
      <c r="J79" s="33"/>
      <c r="K79" s="33"/>
      <c r="L79" s="33"/>
      <c r="M79" s="33"/>
      <c r="N79" s="33"/>
      <c r="O79" s="33"/>
      <c r="P79" s="33"/>
      <c r="Q79" s="33"/>
      <c r="R79" s="33"/>
    </row>
    <row r="80" spans="1:18" hidden="1" x14ac:dyDescent="0.2">
      <c r="A80" s="218" t="str">
        <f>IF(ISERROR(INDEX(T_Activities[],$E$12+$E80,4)),"-",IF(AND($F80=$B$13,$G80=$A$10),INDEX(T_Activities[],$E$12+$E80,4),"-"))</f>
        <v>-</v>
      </c>
      <c r="B80" s="178" t="str">
        <f>IF(ISERROR(INDEX(T_Activities[],$E$12+$E80,5)),"-",IF(AND($F80=$B$13,$G80=$A$10),INDEX(T_Activities[],$E$12+$E80,5),"-"))</f>
        <v>-</v>
      </c>
      <c r="C80" s="177" t="str">
        <f>IF(ISERROR(INDEX(T_Activities[],$E$12+$E80,2)),"-",IF(AND($F80=$B$13,$G80=$A$10),INDEX(T_Activities[],$E$12+$E80,2),"-"))</f>
        <v>-</v>
      </c>
      <c r="E80" s="90">
        <v>61</v>
      </c>
      <c r="F80" s="90">
        <f>INDEX(T_Activities[[Week]:[Activities]],$E$12+E80,1)</f>
        <v>12</v>
      </c>
      <c r="G80" s="89" t="str">
        <f>IF(F80=$B$13,INDEX(T_Activities[],$E$12+E80,6),"-")</f>
        <v>-</v>
      </c>
      <c r="H80" s="33"/>
      <c r="I80" s="33"/>
      <c r="J80" s="33"/>
      <c r="K80" s="33"/>
      <c r="L80" s="33"/>
      <c r="M80" s="33"/>
      <c r="N80" s="33"/>
      <c r="O80" s="33"/>
      <c r="P80" s="33"/>
      <c r="Q80" s="33"/>
      <c r="R80" s="33"/>
    </row>
    <row r="81" spans="1:18" hidden="1" x14ac:dyDescent="0.2">
      <c r="A81" s="218" t="str">
        <f>IF(ISERROR(INDEX(T_Activities[],$E$12+$E81,4)),"-",IF(AND($F81=$B$13,$G81=$A$10),INDEX(T_Activities[],$E$12+$E81,4),"-"))</f>
        <v>-</v>
      </c>
      <c r="B81" s="178" t="str">
        <f>IF(ISERROR(INDEX(T_Activities[],$E$12+$E81,5)),"-",IF(AND($F81=$B$13,$G81=$A$10),INDEX(T_Activities[],$E$12+$E81,5),"-"))</f>
        <v>-</v>
      </c>
      <c r="C81" s="177" t="str">
        <f>IF(ISERROR(INDEX(T_Activities[],$E$12+$E81,2)),"-",IF(AND($F81=$B$13,$G81=$A$10),INDEX(T_Activities[],$E$12+$E81,2),"-"))</f>
        <v>-</v>
      </c>
      <c r="E81" s="90">
        <v>62</v>
      </c>
      <c r="F81" s="90">
        <f>INDEX(T_Activities[[Week]:[Activities]],$E$12+E81,1)</f>
        <v>12</v>
      </c>
      <c r="G81" s="89" t="str">
        <f>IF(F81=$B$13,INDEX(T_Activities[],$E$12+E81,6),"-")</f>
        <v>-</v>
      </c>
      <c r="H81" s="33"/>
      <c r="I81" s="33"/>
      <c r="J81" s="33"/>
      <c r="K81" s="33"/>
      <c r="L81" s="33"/>
      <c r="M81" s="33"/>
      <c r="N81" s="33"/>
      <c r="O81" s="33"/>
      <c r="P81" s="33"/>
      <c r="Q81" s="33"/>
      <c r="R81" s="33"/>
    </row>
    <row r="82" spans="1:18" hidden="1" x14ac:dyDescent="0.2">
      <c r="A82" s="218" t="str">
        <f>IF(ISERROR(INDEX(T_Activities[],$E$12+$E82,4)),"-",IF(AND($F82=$B$13,$G82=$A$10),INDEX(T_Activities[],$E$12+$E82,4),"-"))</f>
        <v>-</v>
      </c>
      <c r="B82" s="178" t="str">
        <f>IF(ISERROR(INDEX(T_Activities[],$E$12+$E82,5)),"-",IF(AND($F82=$B$13,$G82=$A$10),INDEX(T_Activities[],$E$12+$E82,5),"-"))</f>
        <v>-</v>
      </c>
      <c r="C82" s="177" t="str">
        <f>IF(ISERROR(INDEX(T_Activities[],$E$12+$E82,2)),"-",IF(AND($F82=$B$13,$G82=$A$10),INDEX(T_Activities[],$E$12+$E82,2),"-"))</f>
        <v>-</v>
      </c>
      <c r="E82" s="90">
        <v>63</v>
      </c>
      <c r="F82" s="90">
        <f>INDEX(T_Activities[[Week]:[Activities]],$E$12+E82,1)</f>
        <v>12</v>
      </c>
      <c r="G82" s="89" t="str">
        <f>IF(F82=$B$13,INDEX(T_Activities[],$E$12+E82,6),"-")</f>
        <v>-</v>
      </c>
      <c r="H82" s="33"/>
      <c r="I82" s="33"/>
      <c r="J82" s="33"/>
      <c r="K82" s="33"/>
      <c r="L82" s="33"/>
      <c r="M82" s="33"/>
      <c r="N82" s="33"/>
      <c r="O82" s="33"/>
      <c r="P82" s="33"/>
      <c r="Q82" s="33"/>
      <c r="R82" s="33"/>
    </row>
    <row r="83" spans="1:18" hidden="1" x14ac:dyDescent="0.2">
      <c r="A83" s="218" t="str">
        <f>IF(ISERROR(INDEX(T_Activities[],$E$12+$E83,4)),"-",IF(AND($F83=$B$13,$G83=$A$10),INDEX(T_Activities[],$E$12+$E83,4),"-"))</f>
        <v>-</v>
      </c>
      <c r="B83" s="178" t="str">
        <f>IF(ISERROR(INDEX(T_Activities[],$E$12+$E83,5)),"-",IF(AND($F83=$B$13,$G83=$A$10),INDEX(T_Activities[],$E$12+$E83,5),"-"))</f>
        <v>-</v>
      </c>
      <c r="C83" s="177" t="str">
        <f>IF(ISERROR(INDEX(T_Activities[],$E$12+$E83,2)),"-",IF(AND($F83=$B$13,$G83=$A$10),INDEX(T_Activities[],$E$12+$E83,2),"-"))</f>
        <v>-</v>
      </c>
      <c r="E83" s="90">
        <v>64</v>
      </c>
      <c r="F83" s="90">
        <f>INDEX(T_Activities[[Week]:[Activities]],$E$12+E83,1)</f>
        <v>12</v>
      </c>
      <c r="G83" s="89" t="str">
        <f>IF(F83=$B$13,INDEX(T_Activities[],$E$12+E83,6),"-")</f>
        <v>-</v>
      </c>
      <c r="H83" s="33"/>
      <c r="I83" s="33"/>
      <c r="J83" s="33"/>
      <c r="K83" s="33"/>
      <c r="L83" s="33"/>
      <c r="M83" s="33"/>
      <c r="N83" s="33"/>
      <c r="O83" s="33"/>
      <c r="P83" s="33"/>
      <c r="Q83" s="33"/>
      <c r="R83" s="33"/>
    </row>
    <row r="84" spans="1:18" hidden="1" x14ac:dyDescent="0.2">
      <c r="A84" s="218" t="str">
        <f>IF(ISERROR(INDEX(T_Activities[],$E$12+$E84,4)),"-",IF(AND($F84=$B$13,$G84=$A$10),INDEX(T_Activities[],$E$12+$E84,4),"-"))</f>
        <v>-</v>
      </c>
      <c r="B84" s="178" t="str">
        <f>IF(ISERROR(INDEX(T_Activities[],$E$12+$E84,5)),"-",IF(AND($F84=$B$13,$G84=$A$10),INDEX(T_Activities[],$E$12+$E84,5),"-"))</f>
        <v>-</v>
      </c>
      <c r="C84" s="177" t="str">
        <f>IF(ISERROR(INDEX(T_Activities[],$E$12+$E84,2)),"-",IF(AND($F84=$B$13,$G84=$A$10),INDEX(T_Activities[],$E$12+$E84,2),"-"))</f>
        <v>-</v>
      </c>
      <c r="E84" s="90">
        <v>65</v>
      </c>
      <c r="F84" s="90">
        <f>INDEX(T_Activities[[Week]:[Activities]],$E$12+E84,1)</f>
        <v>12</v>
      </c>
      <c r="G84" s="89" t="str">
        <f>IF(F84=$B$13,INDEX(T_Activities[],$E$12+E84,6),"-")</f>
        <v>-</v>
      </c>
      <c r="H84" s="33"/>
      <c r="I84" s="33"/>
      <c r="J84" s="33"/>
      <c r="K84" s="33"/>
      <c r="L84" s="33"/>
      <c r="M84" s="33"/>
      <c r="N84" s="33"/>
      <c r="O84" s="33"/>
      <c r="P84" s="33"/>
      <c r="Q84" s="33"/>
      <c r="R84" s="33"/>
    </row>
    <row r="85" spans="1:18" hidden="1" x14ac:dyDescent="0.2">
      <c r="A85" s="218" t="str">
        <f>IF(ISERROR(INDEX(T_Activities[],$E$12+$E85,4)),"-",IF(AND($F85=$B$13,$G85=$A$10),INDEX(T_Activities[],$E$12+$E85,4),"-"))</f>
        <v>-</v>
      </c>
      <c r="B85" s="178" t="str">
        <f>IF(ISERROR(INDEX(T_Activities[],$E$12+$E85,5)),"-",IF(AND($F85=$B$13,$G85=$A$10),INDEX(T_Activities[],$E$12+$E85,5),"-"))</f>
        <v>-</v>
      </c>
      <c r="C85" s="177" t="str">
        <f>IF(ISERROR(INDEX(T_Activities[],$E$12+$E85,2)),"-",IF(AND($F85=$B$13,$G85=$A$10),INDEX(T_Activities[],$E$12+$E85,2),"-"))</f>
        <v>-</v>
      </c>
      <c r="E85" s="90">
        <v>66</v>
      </c>
      <c r="F85" s="90">
        <f>INDEX(T_Activities[[Week]:[Activities]],$E$12+E85,1)</f>
        <v>13</v>
      </c>
      <c r="G85" s="89" t="str">
        <f>IF(F85=$B$13,INDEX(T_Activities[],$E$12+E85,6),"-")</f>
        <v>-</v>
      </c>
      <c r="H85" s="33"/>
      <c r="I85" s="33"/>
      <c r="J85" s="33"/>
      <c r="K85" s="33"/>
      <c r="L85" s="33"/>
      <c r="M85" s="33"/>
      <c r="N85" s="33"/>
      <c r="O85" s="33"/>
      <c r="P85" s="33"/>
      <c r="Q85" s="33"/>
      <c r="R85" s="33"/>
    </row>
    <row r="86" spans="1:18" hidden="1" x14ac:dyDescent="0.2">
      <c r="A86" s="218" t="str">
        <f>IF(ISERROR(INDEX(T_Activities[],$E$12+$E86,4)),"-",IF(AND($F86=$B$13,$G86=$A$10),INDEX(T_Activities[],$E$12+$E86,4),"-"))</f>
        <v>-</v>
      </c>
      <c r="B86" s="178" t="str">
        <f>IF(ISERROR(INDEX(T_Activities[],$E$12+$E86,5)),"-",IF(AND($F86=$B$13,$G86=$A$10),INDEX(T_Activities[],$E$12+$E86,5),"-"))</f>
        <v>-</v>
      </c>
      <c r="C86" s="177" t="str">
        <f>IF(ISERROR(INDEX(T_Activities[],$E$12+$E86,2)),"-",IF(AND($F86=$B$13,$G86=$A$10),INDEX(T_Activities[],$E$12+$E86,2),"-"))</f>
        <v>-</v>
      </c>
      <c r="E86" s="90">
        <v>67</v>
      </c>
      <c r="F86" s="90">
        <f>INDEX(T_Activities[[Week]:[Activities]],$E$12+E86,1)</f>
        <v>13</v>
      </c>
      <c r="G86" s="89" t="str">
        <f>IF(F86=$B$13,INDEX(T_Activities[],$E$12+E86,6),"-")</f>
        <v>-</v>
      </c>
      <c r="H86" s="33"/>
      <c r="I86" s="33"/>
      <c r="J86" s="33"/>
      <c r="K86" s="33"/>
      <c r="L86" s="33"/>
      <c r="M86" s="33"/>
      <c r="N86" s="33"/>
      <c r="O86" s="33"/>
      <c r="P86" s="33"/>
      <c r="Q86" s="33"/>
      <c r="R86" s="33"/>
    </row>
    <row r="87" spans="1:18" hidden="1" x14ac:dyDescent="0.2">
      <c r="A87" s="218" t="str">
        <f>IF(ISERROR(INDEX(T_Activities[],$E$12+$E87,4)),"-",IF(AND($F87=$B$13,$G87=$A$10),INDEX(T_Activities[],$E$12+$E87,4),"-"))</f>
        <v>-</v>
      </c>
      <c r="B87" s="178" t="str">
        <f>IF(ISERROR(INDEX(T_Activities[],$E$12+$E87,5)),"-",IF(AND($F87=$B$13,$G87=$A$10),INDEX(T_Activities[],$E$12+$E87,5),"-"))</f>
        <v>-</v>
      </c>
      <c r="C87" s="177" t="str">
        <f>IF(ISERROR(INDEX(T_Activities[],$E$12+$E87,2)),"-",IF(AND($F87=$B$13,$G87=$A$10),INDEX(T_Activities[],$E$12+$E87,2),"-"))</f>
        <v>-</v>
      </c>
      <c r="E87" s="90">
        <v>68</v>
      </c>
      <c r="F87" s="90">
        <f>INDEX(T_Activities[[Week]:[Activities]],$E$12+E87,1)</f>
        <v>13</v>
      </c>
      <c r="G87" s="89" t="str">
        <f>IF(F87=$B$13,INDEX(T_Activities[],$E$12+E87,6),"-")</f>
        <v>-</v>
      </c>
      <c r="H87" s="33"/>
      <c r="I87" s="33"/>
      <c r="J87" s="33"/>
      <c r="K87" s="33"/>
      <c r="L87" s="33"/>
      <c r="M87" s="33"/>
      <c r="N87" s="33"/>
      <c r="O87" s="33"/>
      <c r="P87" s="33"/>
      <c r="Q87" s="33"/>
      <c r="R87" s="33"/>
    </row>
    <row r="88" spans="1:18" hidden="1" x14ac:dyDescent="0.2">
      <c r="A88" s="218" t="str">
        <f>IF(ISERROR(INDEX(T_Activities[],$E$12+$E88,4)),"-",IF(AND($F88=$B$13,$G88=$A$10),INDEX(T_Activities[],$E$12+$E88,4),"-"))</f>
        <v>-</v>
      </c>
      <c r="B88" s="178" t="str">
        <f>IF(ISERROR(INDEX(T_Activities[],$E$12+$E88,5)),"-",IF(AND($F88=$B$13,$G88=$A$10),INDEX(T_Activities[],$E$12+$E88,5),"-"))</f>
        <v>-</v>
      </c>
      <c r="C88" s="177" t="str">
        <f>IF(ISERROR(INDEX(T_Activities[],$E$12+$E88,2)),"-",IF(AND($F88=$B$13,$G88=$A$10),INDEX(T_Activities[],$E$12+$E88,2),"-"))</f>
        <v>-</v>
      </c>
      <c r="E88" s="90">
        <v>69</v>
      </c>
      <c r="F88" s="90" t="e">
        <f>INDEX(T_Activities[[Week]:[Activities]],$E$12+E88,1)</f>
        <v>#REF!</v>
      </c>
      <c r="G88" s="89" t="e">
        <f>IF(F88=$B$13,INDEX(T_Activities[],$E$12+E88,6),"-")</f>
        <v>#REF!</v>
      </c>
      <c r="H88" s="33"/>
      <c r="I88" s="33"/>
      <c r="J88" s="33"/>
      <c r="K88" s="33"/>
      <c r="L88" s="33"/>
      <c r="M88" s="33"/>
      <c r="N88" s="33"/>
      <c r="O88" s="33"/>
      <c r="P88" s="33"/>
      <c r="Q88" s="33"/>
      <c r="R88" s="33"/>
    </row>
    <row r="89" spans="1:18" hidden="1" x14ac:dyDescent="0.2">
      <c r="A89" s="218" t="str">
        <f>IF(ISERROR(INDEX(T_Activities[],$E$12+$E89,4)),"-",IF(AND($F89=$B$13,$G89=$A$10),INDEX(T_Activities[],$E$12+$E89,4),"-"))</f>
        <v>-</v>
      </c>
      <c r="B89" s="178" t="str">
        <f>IF(ISERROR(INDEX(T_Activities[],$E$12+$E89,5)),"-",IF(AND($F89=$B$13,$G89=$A$10),INDEX(T_Activities[],$E$12+$E89,5),"-"))</f>
        <v>-</v>
      </c>
      <c r="C89" s="177" t="str">
        <f>IF(ISERROR(INDEX(T_Activities[],$E$12+$E89,2)),"-",IF(AND($F89=$B$13,$G89=$A$10),INDEX(T_Activities[],$E$12+$E89,2),"-"))</f>
        <v>-</v>
      </c>
      <c r="E89" s="90">
        <v>70</v>
      </c>
      <c r="F89" s="90" t="e">
        <f>INDEX(T_Activities[[Week]:[Activities]],$E$12+E89,1)</f>
        <v>#REF!</v>
      </c>
      <c r="G89" s="89" t="e">
        <f>IF(F89=$B$13,INDEX(T_Activities[],$E$12+E89,6),"-")</f>
        <v>#REF!</v>
      </c>
      <c r="H89" s="33"/>
      <c r="I89" s="33"/>
      <c r="J89" s="33"/>
      <c r="K89" s="33"/>
      <c r="L89" s="33"/>
      <c r="M89" s="33"/>
      <c r="N89" s="33"/>
      <c r="O89" s="33"/>
      <c r="P89" s="33"/>
      <c r="Q89" s="33"/>
      <c r="R89" s="33"/>
    </row>
    <row r="90" spans="1:18" hidden="1" x14ac:dyDescent="0.2">
      <c r="A90" s="218" t="str">
        <f>IF(ISERROR(INDEX(T_Activities[],$E$12+$E90,4)),"-",IF(AND($F90=$B$13,$G90=$A$10),INDEX(T_Activities[],$E$12+$E90,4),"-"))</f>
        <v>-</v>
      </c>
      <c r="B90" s="178" t="str">
        <f>IF(ISERROR(INDEX(T_Activities[],$E$12+$E90,5)),"-",IF(AND($F90=$B$13,$G90=$A$10),INDEX(T_Activities[],$E$12+$E90,5),"-"))</f>
        <v>-</v>
      </c>
      <c r="C90" s="177" t="str">
        <f>IF(ISERROR(INDEX(T_Activities[],$E$12+$E90,2)),"-",IF(AND($F90=$B$13,$G90=$A$10),INDEX(T_Activities[],$E$12+$E90,2),"-"))</f>
        <v>-</v>
      </c>
      <c r="E90" s="90">
        <v>71</v>
      </c>
      <c r="F90" s="90" t="e">
        <f>INDEX(T_Activities[[Week]:[Activities]],$E$12+E90,1)</f>
        <v>#REF!</v>
      </c>
      <c r="G90" s="89" t="e">
        <f>IF(F90=$B$13,INDEX(T_Activities[],$E$12+E90,6),"-")</f>
        <v>#REF!</v>
      </c>
      <c r="H90" s="33"/>
      <c r="I90" s="33"/>
      <c r="J90" s="33"/>
      <c r="K90" s="33"/>
      <c r="L90" s="33"/>
      <c r="M90" s="33"/>
      <c r="N90" s="33"/>
      <c r="O90" s="33"/>
      <c r="P90" s="33"/>
      <c r="Q90" s="33"/>
      <c r="R90" s="33"/>
    </row>
    <row r="91" spans="1:18" hidden="1" x14ac:dyDescent="0.2">
      <c r="A91" s="218" t="str">
        <f>IF(ISERROR(INDEX(T_Activities[],$E$12+$E91,4)),"-",IF(AND($F91=$B$13,$G91=$A$10),INDEX(T_Activities[],$E$12+$E91,4),"-"))</f>
        <v>-</v>
      </c>
      <c r="B91" s="178" t="str">
        <f>IF(ISERROR(INDEX(T_Activities[],$E$12+$E91,5)),"-",IF(AND($F91=$B$13,$G91=$A$10),INDEX(T_Activities[],$E$12+$E91,5),"-"))</f>
        <v>-</v>
      </c>
      <c r="C91" s="177" t="str">
        <f>IF(ISERROR(INDEX(T_Activities[],$E$12+$E91,2)),"-",IF(AND($F91=$B$13,$G91=$A$10),INDEX(T_Activities[],$E$12+$E91,2),"-"))</f>
        <v>-</v>
      </c>
      <c r="E91" s="90">
        <v>72</v>
      </c>
      <c r="F91" s="90" t="e">
        <f>INDEX(T_Activities[[Week]:[Activities]],$E$12+E91,1)</f>
        <v>#REF!</v>
      </c>
      <c r="G91" s="89" t="e">
        <f>IF(F91=$B$13,INDEX(T_Activities[],$E$12+E91,6),"-")</f>
        <v>#REF!</v>
      </c>
      <c r="H91" s="33"/>
      <c r="I91" s="33"/>
      <c r="J91" s="33"/>
      <c r="K91" s="33"/>
      <c r="L91" s="33"/>
      <c r="M91" s="33"/>
      <c r="N91" s="33"/>
      <c r="O91" s="33"/>
      <c r="P91" s="33"/>
      <c r="Q91" s="33"/>
      <c r="R91" s="33"/>
    </row>
    <row r="92" spans="1:18" hidden="1" x14ac:dyDescent="0.2">
      <c r="A92" s="218" t="str">
        <f>IF(ISERROR(INDEX(T_Activities[],$E$12+$E92,4)),"-",IF(AND($F92=$B$13,$G92=$A$10),INDEX(T_Activities[],$E$12+$E92,4),"-"))</f>
        <v>-</v>
      </c>
      <c r="B92" s="178" t="str">
        <f>IF(ISERROR(INDEX(T_Activities[],$E$12+$E92,5)),"-",IF(AND($F92=$B$13,$G92=$A$10),INDEX(T_Activities[],$E$12+$E92,5),"-"))</f>
        <v>-</v>
      </c>
      <c r="C92" s="177" t="str">
        <f>IF(ISERROR(INDEX(T_Activities[],$E$12+$E92,2)),"-",IF(AND($F92=$B$13,$G92=$A$10),INDEX(T_Activities[],$E$12+$E92,2),"-"))</f>
        <v>-</v>
      </c>
      <c r="E92" s="90">
        <v>73</v>
      </c>
      <c r="F92" s="90" t="e">
        <f>INDEX(T_Activities[[Week]:[Activities]],$E$12+E92,1)</f>
        <v>#REF!</v>
      </c>
      <c r="G92" s="89" t="e">
        <f>IF(F92=$B$13,INDEX(T_Activities[],$E$12+E92,6),"-")</f>
        <v>#REF!</v>
      </c>
      <c r="H92" s="33"/>
      <c r="I92" s="33"/>
      <c r="J92" s="33"/>
      <c r="K92" s="33"/>
      <c r="L92" s="33"/>
      <c r="M92" s="33"/>
      <c r="N92" s="33"/>
      <c r="O92" s="33"/>
      <c r="P92" s="33"/>
      <c r="Q92" s="33"/>
      <c r="R92" s="33"/>
    </row>
    <row r="93" spans="1:18" hidden="1" x14ac:dyDescent="0.2">
      <c r="A93" s="218" t="str">
        <f>IF(ISERROR(INDEX(T_Activities[],$E$12+$E93,4)),"-",IF(AND($F93=$B$13,$G93=$A$10),INDEX(T_Activities[],$E$12+$E93,4),"-"))</f>
        <v>-</v>
      </c>
      <c r="B93" s="178" t="str">
        <f>IF(ISERROR(INDEX(T_Activities[],$E$12+$E93,5)),"-",IF(AND($F93=$B$13,$G93=$A$10),INDEX(T_Activities[],$E$12+$E93,5),"-"))</f>
        <v>-</v>
      </c>
      <c r="C93" s="177" t="str">
        <f>IF(ISERROR(INDEX(T_Activities[],$E$12+$E93,2)),"-",IF(AND($F93=$B$13,$G93=$A$10),INDEX(T_Activities[],$E$12+$E93,2),"-"))</f>
        <v>-</v>
      </c>
      <c r="E93" s="90">
        <v>74</v>
      </c>
      <c r="F93" s="90" t="e">
        <f>INDEX(T_Activities[[Week]:[Activities]],$E$12+E93,1)</f>
        <v>#REF!</v>
      </c>
      <c r="G93" s="89" t="e">
        <f>IF(F93=$B$13,INDEX(T_Activities[],$E$12+E93,6),"-")</f>
        <v>#REF!</v>
      </c>
      <c r="H93" s="33"/>
      <c r="I93" s="33"/>
      <c r="J93" s="33"/>
      <c r="K93" s="33"/>
      <c r="L93" s="33"/>
      <c r="M93" s="33"/>
      <c r="N93" s="33"/>
      <c r="O93" s="33"/>
      <c r="P93" s="33"/>
      <c r="Q93" s="33"/>
      <c r="R93" s="33"/>
    </row>
    <row r="94" spans="1:18" hidden="1" x14ac:dyDescent="0.2">
      <c r="A94" s="218" t="str">
        <f>IF(ISERROR(INDEX(T_Activities[],$E$12+$E94,4)),"-",IF(AND($F94=$B$13,$G94=$A$10),INDEX(T_Activities[],$E$12+$E94,4),"-"))</f>
        <v>-</v>
      </c>
      <c r="B94" s="178" t="str">
        <f>IF(ISERROR(INDEX(T_Activities[],$E$12+$E94,5)),"-",IF(AND($F94=$B$13,$G94=$A$10),INDEX(T_Activities[],$E$12+$E94,5),"-"))</f>
        <v>-</v>
      </c>
      <c r="C94" s="177" t="str">
        <f>IF(ISERROR(INDEX(T_Activities[],$E$12+$E94,2)),"-",IF(AND($F94=$B$13,$G94=$A$10),INDEX(T_Activities[],$E$12+$E94,2),"-"))</f>
        <v>-</v>
      </c>
      <c r="E94" s="90">
        <v>75</v>
      </c>
      <c r="F94" s="90" t="e">
        <f>INDEX(T_Activities[[Week]:[Activities]],$E$12+E94,1)</f>
        <v>#REF!</v>
      </c>
      <c r="G94" s="89" t="e">
        <f>IF(F94=$B$13,INDEX(T_Activities[],$E$12+E94,6),"-")</f>
        <v>#REF!</v>
      </c>
      <c r="H94" s="33"/>
      <c r="I94" s="33"/>
      <c r="J94" s="33"/>
      <c r="K94" s="33"/>
      <c r="L94" s="33"/>
      <c r="M94" s="33"/>
      <c r="N94" s="33"/>
      <c r="O94" s="33"/>
      <c r="P94" s="33"/>
      <c r="Q94" s="33"/>
      <c r="R94" s="33"/>
    </row>
    <row r="95" spans="1:18" hidden="1" x14ac:dyDescent="0.2">
      <c r="A95" s="218" t="str">
        <f>IF(ISERROR(INDEX(T_Activities[],$E$12+$E95,4)),"-",IF(AND($F95=$B$13,$G95=$A$10),INDEX(T_Activities[],$E$12+$E95,4),"-"))</f>
        <v>-</v>
      </c>
      <c r="B95" s="178" t="str">
        <f>IF(ISERROR(INDEX(T_Activities[],$E$12+$E95,5)),"-",IF(AND($F95=$B$13,$G95=$A$10),INDEX(T_Activities[],$E$12+$E95,5),"-"))</f>
        <v>-</v>
      </c>
      <c r="C95" s="177" t="str">
        <f>IF(ISERROR(INDEX(T_Activities[],$E$12+$E95,2)),"-",IF(AND($F95=$B$13,$G95=$A$10),INDEX(T_Activities[],$E$12+$E95,2),"-"))</f>
        <v>-</v>
      </c>
      <c r="E95" s="90">
        <v>76</v>
      </c>
      <c r="F95" s="90" t="e">
        <f>INDEX(T_Activities[[Week]:[Activities]],$E$12+E95,1)</f>
        <v>#REF!</v>
      </c>
      <c r="G95" s="89" t="e">
        <f>IF(F95=$B$13,INDEX(T_Activities[],$E$12+E95,6),"-")</f>
        <v>#REF!</v>
      </c>
      <c r="H95" s="33"/>
      <c r="I95" s="33"/>
      <c r="J95" s="33"/>
      <c r="K95" s="33"/>
      <c r="L95" s="33"/>
      <c r="M95" s="33"/>
      <c r="N95" s="33"/>
      <c r="O95" s="33"/>
      <c r="P95" s="33"/>
      <c r="Q95" s="33"/>
      <c r="R95" s="33"/>
    </row>
    <row r="96" spans="1:18" hidden="1" x14ac:dyDescent="0.2">
      <c r="A96" s="218" t="str">
        <f>IF(ISERROR(INDEX(T_Activities[],$E$12+$E96,4)),"-",IF(AND($F96=$B$13,$G96=$A$10),INDEX(T_Activities[],$E$12+$E96,4),"-"))</f>
        <v>-</v>
      </c>
      <c r="B96" s="178" t="str">
        <f>IF(ISERROR(INDEX(T_Activities[],$E$12+$E96,5)),"-",IF(AND($F96=$B$13,$G96=$A$10),INDEX(T_Activities[],$E$12+$E96,5),"-"))</f>
        <v>-</v>
      </c>
      <c r="C96" s="177" t="str">
        <f>IF(ISERROR(INDEX(T_Activities[],$E$12+$E96,2)),"-",IF(AND($F96=$B$13,$G96=$A$10),INDEX(T_Activities[],$E$12+$E96,2),"-"))</f>
        <v>-</v>
      </c>
      <c r="E96" s="90">
        <v>77</v>
      </c>
      <c r="F96" s="90" t="e">
        <f>INDEX(T_Activities[[Week]:[Activities]],$E$12+E96,1)</f>
        <v>#REF!</v>
      </c>
      <c r="G96" s="89" t="e">
        <f>IF(F96=$B$13,INDEX(T_Activities[],$E$12+E96,6),"-")</f>
        <v>#REF!</v>
      </c>
      <c r="H96" s="33"/>
      <c r="I96" s="33"/>
      <c r="J96" s="33"/>
      <c r="K96" s="33"/>
      <c r="L96" s="33"/>
      <c r="M96" s="33"/>
      <c r="N96" s="33"/>
      <c r="O96" s="33"/>
      <c r="P96" s="33"/>
      <c r="Q96" s="33"/>
      <c r="R96" s="33"/>
    </row>
    <row r="97" spans="1:18" hidden="1" x14ac:dyDescent="0.2">
      <c r="A97" s="218" t="str">
        <f>IF(ISERROR(INDEX(T_Activities[],$E$12+$E97,4)),"-",IF(AND($F97=$B$13,$G97=$A$10),INDEX(T_Activities[],$E$12+$E97,4),"-"))</f>
        <v>-</v>
      </c>
      <c r="B97" s="178" t="str">
        <f>IF(ISERROR(INDEX(T_Activities[],$E$12+$E97,5)),"-",IF(AND($F97=$B$13,$G97=$A$10),INDEX(T_Activities[],$E$12+$E97,5),"-"))</f>
        <v>-</v>
      </c>
      <c r="C97" s="177" t="str">
        <f>IF(ISERROR(INDEX(T_Activities[],$E$12+$E97,2)),"-",IF(AND($F97=$B$13,$G97=$A$10),INDEX(T_Activities[],$E$12+$E97,2),"-"))</f>
        <v>-</v>
      </c>
      <c r="E97" s="90">
        <v>78</v>
      </c>
      <c r="F97" s="90" t="e">
        <f>INDEX(T_Activities[[Week]:[Activities]],$E$12+E97,1)</f>
        <v>#REF!</v>
      </c>
      <c r="G97" s="89" t="e">
        <f>IF(F97=$B$13,INDEX(T_Activities[],$E$12+E97,6),"-")</f>
        <v>#REF!</v>
      </c>
      <c r="H97" s="33"/>
      <c r="I97" s="33"/>
      <c r="J97" s="33"/>
      <c r="K97" s="33"/>
      <c r="L97" s="33"/>
      <c r="M97" s="33"/>
      <c r="N97" s="33"/>
      <c r="O97" s="33"/>
      <c r="P97" s="33"/>
      <c r="Q97" s="33"/>
      <c r="R97" s="33"/>
    </row>
    <row r="98" spans="1:18" hidden="1" x14ac:dyDescent="0.2">
      <c r="A98" s="218" t="str">
        <f>IF(ISERROR(INDEX(T_Activities[],$E$12+$E98,4)),"-",IF(AND($F98=$B$13,$G98=$A$10),INDEX(T_Activities[],$E$12+$E98,4),"-"))</f>
        <v>-</v>
      </c>
      <c r="B98" s="178" t="str">
        <f>IF(ISERROR(INDEX(T_Activities[],$E$12+$E98,5)),"-",IF(AND($F98=$B$13,$G98=$A$10),INDEX(T_Activities[],$E$12+$E98,5),"-"))</f>
        <v>-</v>
      </c>
      <c r="C98" s="177" t="str">
        <f>IF(ISERROR(INDEX(T_Activities[],$E$12+$E98,2)),"-",IF(AND($F98=$B$13,$G98=$A$10),INDEX(T_Activities[],$E$12+$E98,2),"-"))</f>
        <v>-</v>
      </c>
      <c r="E98" s="90">
        <v>79</v>
      </c>
      <c r="F98" s="90" t="e">
        <f>INDEX(T_Activities[[Week]:[Activities]],$E$12+E98,1)</f>
        <v>#REF!</v>
      </c>
      <c r="G98" s="89" t="e">
        <f>IF(F98=$B$13,INDEX(T_Activities[],$E$12+E98,6),"-")</f>
        <v>#REF!</v>
      </c>
      <c r="H98" s="33"/>
      <c r="I98" s="33"/>
      <c r="J98" s="33"/>
      <c r="K98" s="33"/>
      <c r="L98" s="33"/>
      <c r="M98" s="33"/>
      <c r="N98" s="33"/>
      <c r="O98" s="33"/>
      <c r="P98" s="33"/>
      <c r="Q98" s="33"/>
      <c r="R98" s="33"/>
    </row>
    <row r="99" spans="1:18" hidden="1" x14ac:dyDescent="0.2">
      <c r="A99" s="218" t="str">
        <f>IF(ISERROR(INDEX(T_Activities[],$E$12+$E99,4)),"-",IF(AND($F99=$B$13,$G99=$A$10),INDEX(T_Activities[],$E$12+$E99,4),"-"))</f>
        <v>-</v>
      </c>
      <c r="B99" s="178" t="str">
        <f>IF(ISERROR(INDEX(T_Activities[],$E$12+$E99,5)),"-",IF(AND($F99=$B$13,$G99=$A$10),INDEX(T_Activities[],$E$12+$E99,5),"-"))</f>
        <v>-</v>
      </c>
      <c r="C99" s="177" t="str">
        <f>IF(ISERROR(INDEX(T_Activities[],$E$12+$E99,2)),"-",IF(AND($F99=$B$13,$G99=$A$10),INDEX(T_Activities[],$E$12+$E99,2),"-"))</f>
        <v>-</v>
      </c>
      <c r="E99" s="90">
        <v>80</v>
      </c>
      <c r="F99" s="90" t="e">
        <f>INDEX(T_Activities[[Week]:[Activities]],$E$12+E99,1)</f>
        <v>#REF!</v>
      </c>
      <c r="G99" s="89" t="e">
        <f>IF(F99=$B$13,INDEX(T_Activities[],$E$12+E99,6),"-")</f>
        <v>#REF!</v>
      </c>
      <c r="H99" s="33"/>
      <c r="I99" s="33"/>
      <c r="J99" s="33"/>
      <c r="K99" s="33"/>
      <c r="L99" s="33"/>
      <c r="M99" s="33"/>
      <c r="N99" s="33"/>
      <c r="O99" s="33"/>
      <c r="P99" s="33"/>
      <c r="Q99" s="33"/>
      <c r="R99" s="33"/>
    </row>
    <row r="100" spans="1:18" hidden="1" x14ac:dyDescent="0.2">
      <c r="A100" s="218" t="str">
        <f>IF(ISERROR(INDEX(T_Activities[],$E$12+$E100,4)),"-",IF(AND($F100=$B$13,$G100=$A$10),INDEX(T_Activities[],$E$12+$E100,4),"-"))</f>
        <v>-</v>
      </c>
      <c r="B100" s="178" t="str">
        <f>IF(ISERROR(INDEX(T_Activities[],$E$12+$E100,5)),"-",IF(AND($F100=$B$13,$G100=$A$10),INDEX(T_Activities[],$E$12+$E100,5),"-"))</f>
        <v>-</v>
      </c>
      <c r="C100" s="177" t="str">
        <f>IF(ISERROR(INDEX(T_Activities[],$E$12+$E100,2)),"-",IF(AND($F100=$B$13,$G100=$A$10),INDEX(T_Activities[],$E$12+$E100,2),"-"))</f>
        <v>-</v>
      </c>
      <c r="E100" s="90">
        <v>81</v>
      </c>
      <c r="F100" s="90" t="e">
        <f>INDEX(T_Activities[[Week]:[Activities]],$E$12+E100,1)</f>
        <v>#REF!</v>
      </c>
      <c r="G100" s="89" t="e">
        <f>IF(F100=$B$13,INDEX(T_Activities[],$E$12+E100,6),"-")</f>
        <v>#REF!</v>
      </c>
      <c r="H100" s="33"/>
      <c r="I100" s="33"/>
      <c r="J100" s="33"/>
      <c r="K100" s="33"/>
      <c r="L100" s="33"/>
      <c r="M100" s="33"/>
      <c r="N100" s="33"/>
      <c r="O100" s="33"/>
      <c r="P100" s="33"/>
      <c r="Q100" s="33"/>
      <c r="R100" s="33"/>
    </row>
    <row r="101" spans="1:18" hidden="1" x14ac:dyDescent="0.2">
      <c r="A101" s="218" t="str">
        <f>IF(ISERROR(INDEX(T_Activities[],$E$12+$E101,4)),"-",IF(AND($F101=$B$13,$G101=$A$10),INDEX(T_Activities[],$E$12+$E101,4),"-"))</f>
        <v>-</v>
      </c>
      <c r="B101" s="178" t="str">
        <f>IF(ISERROR(INDEX(T_Activities[],$E$12+$E101,5)),"-",IF(AND($F101=$B$13,$G101=$A$10),INDEX(T_Activities[],$E$12+$E101,5),"-"))</f>
        <v>-</v>
      </c>
      <c r="C101" s="177" t="str">
        <f>IF(ISERROR(INDEX(T_Activities[],$E$12+$E101,2)),"-",IF(AND($F101=$B$13,$G101=$A$10),INDEX(T_Activities[],$E$12+$E101,2),"-"))</f>
        <v>-</v>
      </c>
      <c r="E101" s="90">
        <v>82</v>
      </c>
      <c r="F101" s="90" t="e">
        <f>INDEX(T_Activities[[Week]:[Activities]],$E$12+E101,1)</f>
        <v>#REF!</v>
      </c>
      <c r="G101" s="89" t="e">
        <f>IF(F101=$B$13,INDEX(T_Activities[],$E$12+E101,6),"-")</f>
        <v>#REF!</v>
      </c>
      <c r="H101" s="33"/>
      <c r="I101" s="33"/>
      <c r="J101" s="33"/>
      <c r="K101" s="33"/>
      <c r="L101" s="33"/>
      <c r="M101" s="33"/>
      <c r="N101" s="33"/>
      <c r="O101" s="33"/>
      <c r="P101" s="33"/>
      <c r="Q101" s="33"/>
      <c r="R101" s="33"/>
    </row>
    <row r="102" spans="1:18" hidden="1" x14ac:dyDescent="0.2">
      <c r="A102" s="218" t="str">
        <f>IF(ISERROR(INDEX(T_Activities[],$E$12+$E102,4)),"-",IF(AND($F102=$B$13,$G102=$A$10),INDEX(T_Activities[],$E$12+$E102,4),"-"))</f>
        <v>-</v>
      </c>
      <c r="B102" s="178" t="str">
        <f>IF(ISERROR(INDEX(T_Activities[],$E$12+$E102,5)),"-",IF(AND($F102=$B$13,$G102=$A$10),INDEX(T_Activities[],$E$12+$E102,5),"-"))</f>
        <v>-</v>
      </c>
      <c r="C102" s="177" t="str">
        <f>IF(ISERROR(INDEX(T_Activities[],$E$12+$E102,2)),"-",IF(AND($F102=$B$13,$G102=$A$10),INDEX(T_Activities[],$E$12+$E102,2),"-"))</f>
        <v>-</v>
      </c>
      <c r="E102" s="90">
        <v>83</v>
      </c>
      <c r="F102" s="90" t="e">
        <f>INDEX(T_Activities[[Week]:[Activities]],$E$12+E102,1)</f>
        <v>#REF!</v>
      </c>
      <c r="G102" s="89" t="e">
        <f>IF(F102=$B$13,INDEX(T_Activities[],$E$12+E102,6),"-")</f>
        <v>#REF!</v>
      </c>
      <c r="H102" s="33"/>
      <c r="I102" s="33"/>
      <c r="J102" s="33"/>
      <c r="K102" s="33"/>
      <c r="L102" s="33"/>
      <c r="M102" s="33"/>
      <c r="N102" s="33"/>
      <c r="O102" s="33"/>
      <c r="P102" s="33"/>
      <c r="Q102" s="33"/>
      <c r="R102" s="33"/>
    </row>
    <row r="103" spans="1:18" hidden="1" x14ac:dyDescent="0.2">
      <c r="A103" s="218" t="str">
        <f>IF(ISERROR(INDEX(T_Activities[],$E$12+$E103,4)),"-",IF(AND($F103=$B$13,$G103=$A$10),INDEX(T_Activities[],$E$12+$E103,4),"-"))</f>
        <v>-</v>
      </c>
      <c r="B103" s="178" t="str">
        <f>IF(ISERROR(INDEX(T_Activities[],$E$12+$E103,5)),"-",IF(AND($F103=$B$13,$G103=$A$10),INDEX(T_Activities[],$E$12+$E103,5),"-"))</f>
        <v>-</v>
      </c>
      <c r="C103" s="177" t="str">
        <f>IF(ISERROR(INDEX(T_Activities[],$E$12+$E103,2)),"-",IF(AND($F103=$B$13,$G103=$A$10),INDEX(T_Activities[],$E$12+$E103,2),"-"))</f>
        <v>-</v>
      </c>
      <c r="E103" s="90">
        <v>84</v>
      </c>
      <c r="F103" s="90" t="e">
        <f>INDEX(T_Activities[[Week]:[Activities]],$E$12+E103,1)</f>
        <v>#REF!</v>
      </c>
      <c r="G103" s="89" t="e">
        <f>IF(F103=$B$13,INDEX(T_Activities[],$E$12+E103,6),"-")</f>
        <v>#REF!</v>
      </c>
      <c r="H103" s="33"/>
      <c r="I103" s="33"/>
      <c r="J103" s="33"/>
      <c r="K103" s="33"/>
      <c r="L103" s="33"/>
      <c r="M103" s="33"/>
      <c r="N103" s="33"/>
      <c r="O103" s="33"/>
      <c r="P103" s="33"/>
      <c r="Q103" s="33"/>
      <c r="R103" s="33"/>
    </row>
    <row r="104" spans="1:18" hidden="1" x14ac:dyDescent="0.2">
      <c r="A104" s="218" t="str">
        <f>IF(ISERROR(INDEX(T_Activities[],$E$12+$E104,4)),"-",IF(AND($F104=$B$13,$G104=$A$10),INDEX(T_Activities[],$E$12+$E104,4),"-"))</f>
        <v>-</v>
      </c>
      <c r="B104" s="178" t="str">
        <f>IF(ISERROR(INDEX(T_Activities[],$E$12+$E104,5)),"-",IF(AND($F104=$B$13,$G104=$A$10),INDEX(T_Activities[],$E$12+$E104,5),"-"))</f>
        <v>-</v>
      </c>
      <c r="C104" s="177" t="str">
        <f>IF(ISERROR(INDEX(T_Activities[],$E$12+$E104,2)),"-",IF(AND($F104=$B$13,$G104=$A$10),INDEX(T_Activities[],$E$12+$E104,2),"-"))</f>
        <v>-</v>
      </c>
      <c r="E104" s="90">
        <v>85</v>
      </c>
      <c r="F104" s="90" t="e">
        <f>INDEX(T_Activities[[Week]:[Activities]],$E$12+E104,1)</f>
        <v>#REF!</v>
      </c>
      <c r="G104" s="89" t="e">
        <f>IF(F104=$B$13,INDEX(T_Activities[],$E$12+E104,6),"-")</f>
        <v>#REF!</v>
      </c>
      <c r="H104" s="33"/>
      <c r="I104" s="33"/>
      <c r="J104" s="33"/>
      <c r="K104" s="33"/>
      <c r="L104" s="33"/>
      <c r="M104" s="33"/>
      <c r="N104" s="33"/>
      <c r="O104" s="33"/>
      <c r="P104" s="33"/>
      <c r="Q104" s="33"/>
      <c r="R104" s="33"/>
    </row>
    <row r="105" spans="1:18" hidden="1" x14ac:dyDescent="0.2">
      <c r="A105" s="218" t="str">
        <f>IF(ISERROR(INDEX(T_Activities[],$E$12+$E105,4)),"-",IF(AND($F105=$B$13,$G105=$A$10),INDEX(T_Activities[],$E$12+$E105,4),"-"))</f>
        <v>-</v>
      </c>
      <c r="B105" s="178" t="str">
        <f>IF(ISERROR(INDEX(T_Activities[],$E$12+$E105,5)),"-",IF(AND($F105=$B$13,$G105=$A$10),INDEX(T_Activities[],$E$12+$E105,5),"-"))</f>
        <v>-</v>
      </c>
      <c r="C105" s="177" t="str">
        <f>IF(ISERROR(INDEX(T_Activities[],$E$12+$E105,2)),"-",IF(AND($F105=$B$13,$G105=$A$10),INDEX(T_Activities[],$E$12+$E105,2),"-"))</f>
        <v>-</v>
      </c>
      <c r="E105" s="90">
        <v>86</v>
      </c>
      <c r="F105" s="90" t="e">
        <f>INDEX(T_Activities[[Week]:[Activities]],$E$12+E105,1)</f>
        <v>#REF!</v>
      </c>
      <c r="G105" s="89" t="e">
        <f>IF(F105=$B$13,INDEX(T_Activities[],$E$12+E105,6),"-")</f>
        <v>#REF!</v>
      </c>
      <c r="H105" s="33"/>
      <c r="I105" s="33"/>
      <c r="J105" s="33"/>
      <c r="K105" s="33"/>
      <c r="L105" s="33"/>
      <c r="M105" s="33"/>
      <c r="N105" s="33"/>
      <c r="O105" s="33"/>
      <c r="P105" s="33"/>
      <c r="Q105" s="33"/>
      <c r="R105" s="33"/>
    </row>
    <row r="106" spans="1:18" hidden="1" x14ac:dyDescent="0.2">
      <c r="A106" s="218" t="str">
        <f>IF(ISERROR(INDEX(T_Activities[],$E$12+$E106,4)),"-",IF(AND($F106=$B$13,$G106=$A$10),INDEX(T_Activities[],$E$12+$E106,4),"-"))</f>
        <v>-</v>
      </c>
      <c r="B106" s="178" t="str">
        <f>IF(ISERROR(INDEX(T_Activities[],$E$12+$E106,5)),"-",IF(AND($F106=$B$13,$G106=$A$10),INDEX(T_Activities[],$E$12+$E106,5),"-"))</f>
        <v>-</v>
      </c>
      <c r="C106" s="177" t="str">
        <f>IF(ISERROR(INDEX(T_Activities[],$E$12+$E106,2)),"-",IF(AND($F106=$B$13,$G106=$A$10),INDEX(T_Activities[],$E$12+$E106,2),"-"))</f>
        <v>-</v>
      </c>
      <c r="E106" s="90">
        <v>87</v>
      </c>
      <c r="F106" s="90" t="e">
        <f>INDEX(T_Activities[[Week]:[Activities]],$E$12+E106,1)</f>
        <v>#REF!</v>
      </c>
      <c r="G106" s="89" t="e">
        <f>IF(F106=$B$13,INDEX(T_Activities[],$E$12+E106,6),"-")</f>
        <v>#REF!</v>
      </c>
      <c r="H106" s="33"/>
      <c r="I106" s="33"/>
      <c r="J106" s="33"/>
      <c r="K106" s="33"/>
      <c r="L106" s="33"/>
      <c r="M106" s="33"/>
      <c r="N106" s="33"/>
      <c r="O106" s="33"/>
      <c r="P106" s="33"/>
      <c r="Q106" s="33"/>
      <c r="R106" s="33"/>
    </row>
    <row r="107" spans="1:18" hidden="1" x14ac:dyDescent="0.2">
      <c r="A107" s="218" t="str">
        <f>IF(ISERROR(INDEX(T_Activities[],$E$12+$E107,4)),"-",IF(AND($F107=$B$13,$G107=$A$10),INDEX(T_Activities[],$E$12+$E107,4),"-"))</f>
        <v>-</v>
      </c>
      <c r="B107" s="178" t="str">
        <f>IF(ISERROR(INDEX(T_Activities[],$E$12+$E107,5)),"-",IF(AND($F107=$B$13,$G107=$A$10),INDEX(T_Activities[],$E$12+$E107,5),"-"))</f>
        <v>-</v>
      </c>
      <c r="C107" s="177" t="str">
        <f>IF(ISERROR(INDEX(T_Activities[],$E$12+$E107,2)),"-",IF(AND($F107=$B$13,$G107=$A$10),INDEX(T_Activities[],$E$12+$E107,2),"-"))</f>
        <v>-</v>
      </c>
      <c r="E107" s="90">
        <v>88</v>
      </c>
      <c r="F107" s="90" t="e">
        <f>INDEX(T_Activities[[Week]:[Activities]],$E$12+E107,1)</f>
        <v>#REF!</v>
      </c>
      <c r="G107" s="89" t="e">
        <f>IF(F107=$B$13,INDEX(T_Activities[],$E$12+E107,6),"-")</f>
        <v>#REF!</v>
      </c>
      <c r="H107" s="33"/>
      <c r="I107" s="33"/>
      <c r="J107" s="33"/>
      <c r="K107" s="33"/>
      <c r="L107" s="33"/>
      <c r="M107" s="33"/>
      <c r="N107" s="33"/>
      <c r="O107" s="33"/>
      <c r="P107" s="33"/>
      <c r="Q107" s="33"/>
      <c r="R107" s="33"/>
    </row>
    <row r="108" spans="1:18" hidden="1" x14ac:dyDescent="0.2">
      <c r="A108" s="218" t="str">
        <f>IF(ISERROR(INDEX(T_Activities[],$E$12+$E108,4)),"-",IF(AND($F108=$B$13,$G108=$A$10),INDEX(T_Activities[],$E$12+$E108,4),"-"))</f>
        <v>-</v>
      </c>
      <c r="B108" s="178" t="str">
        <f>IF(ISERROR(INDEX(T_Activities[],$E$12+$E108,5)),"-",IF(AND($F108=$B$13,$G108=$A$10),INDEX(T_Activities[],$E$12+$E108,5),"-"))</f>
        <v>-</v>
      </c>
      <c r="C108" s="177" t="str">
        <f>IF(ISERROR(INDEX(T_Activities[],$E$12+$E108,2)),"-",IF(AND($F108=$B$13,$G108=$A$10),INDEX(T_Activities[],$E$12+$E108,2),"-"))</f>
        <v>-</v>
      </c>
      <c r="E108" s="90">
        <v>89</v>
      </c>
      <c r="F108" s="90" t="e">
        <f>INDEX(T_Activities[[Week]:[Activities]],$E$12+E108,1)</f>
        <v>#REF!</v>
      </c>
      <c r="G108" s="89" t="e">
        <f>IF(F108=$B$13,INDEX(T_Activities[],$E$12+E108,6),"-")</f>
        <v>#REF!</v>
      </c>
      <c r="H108" s="33"/>
      <c r="I108" s="33"/>
      <c r="J108" s="33"/>
      <c r="K108" s="33"/>
      <c r="L108" s="33"/>
      <c r="M108" s="33"/>
      <c r="N108" s="33"/>
      <c r="O108" s="33"/>
      <c r="P108" s="33"/>
      <c r="Q108" s="33"/>
      <c r="R108" s="33"/>
    </row>
    <row r="109" spans="1:18" hidden="1" x14ac:dyDescent="0.2">
      <c r="A109" s="218" t="str">
        <f>IF(ISERROR(INDEX(T_Activities[],$E$12+$E109,4)),"-",IF(AND($F109=$B$13,$G109=$A$10),INDEX(T_Activities[],$E$12+$E109,4),"-"))</f>
        <v>-</v>
      </c>
      <c r="B109" s="178" t="str">
        <f>IF(ISERROR(INDEX(T_Activities[],$E$12+$E109,5)),"-",IF(AND($F109=$B$13,$G109=$A$10),INDEX(T_Activities[],$E$12+$E109,5),"-"))</f>
        <v>-</v>
      </c>
      <c r="C109" s="177" t="str">
        <f>IF(ISERROR(INDEX(T_Activities[],$E$12+$E109,2)),"-",IF(AND($F109=$B$13,$G109=$A$10),INDEX(T_Activities[],$E$12+$E109,2),"-"))</f>
        <v>-</v>
      </c>
      <c r="E109" s="90">
        <v>90</v>
      </c>
      <c r="F109" s="90" t="e">
        <f>INDEX(T_Activities[[Week]:[Activities]],$E$12+E109,1)</f>
        <v>#REF!</v>
      </c>
      <c r="G109" s="89" t="e">
        <f>IF(F109=$B$13,INDEX(T_Activities[],$E$12+E109,6),"-")</f>
        <v>#REF!</v>
      </c>
      <c r="H109" s="33"/>
      <c r="I109" s="33"/>
      <c r="J109" s="33"/>
      <c r="K109" s="33"/>
      <c r="L109" s="33"/>
      <c r="M109" s="33"/>
      <c r="N109" s="33"/>
      <c r="O109" s="33"/>
      <c r="P109" s="33"/>
      <c r="Q109" s="33"/>
      <c r="R109" s="33"/>
    </row>
    <row r="110" spans="1:18" hidden="1" x14ac:dyDescent="0.2">
      <c r="A110" s="218" t="str">
        <f>IF(ISERROR(INDEX(T_Activities[],$E$12+$E110,4)),"-",IF(AND($F110=$B$13,$G110=$A$10),INDEX(T_Activities[],$E$12+$E110,4),"-"))</f>
        <v>-</v>
      </c>
      <c r="B110" s="178" t="str">
        <f>IF(ISERROR(INDEX(T_Activities[],$E$12+$E110,5)),"-",IF(AND($F110=$B$13,$G110=$A$10),INDEX(T_Activities[],$E$12+$E110,5),"-"))</f>
        <v>-</v>
      </c>
      <c r="C110" s="177" t="str">
        <f>IF(ISERROR(INDEX(T_Activities[],$E$12+$E110,2)),"-",IF(AND($F110=$B$13,$G110=$A$10),INDEX(T_Activities[],$E$12+$E110,2),"-"))</f>
        <v>-</v>
      </c>
      <c r="E110" s="90">
        <v>91</v>
      </c>
      <c r="F110" s="90" t="e">
        <f>INDEX(T_Activities[[Week]:[Activities]],$E$12+E110,1)</f>
        <v>#REF!</v>
      </c>
      <c r="G110" s="89" t="e">
        <f>IF(F110=$B$13,INDEX(T_Activities[],$E$12+E110,6),"-")</f>
        <v>#REF!</v>
      </c>
      <c r="H110" s="33"/>
      <c r="I110" s="33"/>
      <c r="J110" s="33"/>
      <c r="K110" s="33"/>
      <c r="L110" s="33"/>
      <c r="M110" s="33"/>
      <c r="N110" s="33"/>
      <c r="O110" s="33"/>
      <c r="P110" s="33"/>
      <c r="Q110" s="33"/>
      <c r="R110" s="33"/>
    </row>
    <row r="111" spans="1:18" hidden="1" x14ac:dyDescent="0.2">
      <c r="A111" s="218" t="str">
        <f>IF(ISERROR(INDEX(T_Activities[],$E$12+$E111,4)),"-",IF(AND($F111=$B$13,$G111=$A$10),INDEX(T_Activities[],$E$12+$E111,4),"-"))</f>
        <v>-</v>
      </c>
      <c r="B111" s="178" t="str">
        <f>IF(ISERROR(INDEX(T_Activities[],$E$12+$E111,5)),"-",IF(AND($F111=$B$13,$G111=$A$10),INDEX(T_Activities[],$E$12+$E111,5),"-"))</f>
        <v>-</v>
      </c>
      <c r="C111" s="177" t="str">
        <f>IF(ISERROR(INDEX(T_Activities[],$E$12+$E111,2)),"-",IF(AND($F111=$B$13,$G111=$A$10),INDEX(T_Activities[],$E$12+$E111,2),"-"))</f>
        <v>-</v>
      </c>
      <c r="E111" s="90">
        <v>92</v>
      </c>
      <c r="F111" s="90" t="e">
        <f>INDEX(T_Activities[[Week]:[Activities]],$E$12+E111,1)</f>
        <v>#REF!</v>
      </c>
      <c r="G111" s="89" t="e">
        <f>IF(F111=$B$13,INDEX(T_Activities[],$E$12+E111,6),"-")</f>
        <v>#REF!</v>
      </c>
      <c r="H111" s="33"/>
      <c r="I111" s="33"/>
      <c r="J111" s="33"/>
      <c r="K111" s="33"/>
      <c r="L111" s="33"/>
      <c r="M111" s="33"/>
      <c r="N111" s="33"/>
      <c r="O111" s="33"/>
      <c r="P111" s="33"/>
      <c r="Q111" s="33"/>
      <c r="R111" s="33"/>
    </row>
    <row r="112" spans="1:18" hidden="1" x14ac:dyDescent="0.2">
      <c r="A112" s="218" t="str">
        <f>IF(ISERROR(INDEX(T_Activities[],$E$12+$E112,4)),"-",IF(AND($F112=$B$13,$G112=$A$10),INDEX(T_Activities[],$E$12+$E112,4),"-"))</f>
        <v>-</v>
      </c>
      <c r="B112" s="178" t="str">
        <f>IF(ISERROR(INDEX(T_Activities[],$E$12+$E112,5)),"-",IF(AND($F112=$B$13,$G112=$A$10),INDEX(T_Activities[],$E$12+$E112,5),"-"))</f>
        <v>-</v>
      </c>
      <c r="C112" s="177" t="str">
        <f>IF(ISERROR(INDEX(T_Activities[],$E$12+$E112,2)),"-",IF(AND($F112=$B$13,$G112=$A$10),INDEX(T_Activities[],$E$12+$E112,2),"-"))</f>
        <v>-</v>
      </c>
      <c r="E112" s="90">
        <v>93</v>
      </c>
      <c r="F112" s="90" t="e">
        <f>INDEX(T_Activities[[Week]:[Activities]],$E$12+E112,1)</f>
        <v>#REF!</v>
      </c>
      <c r="G112" s="89" t="e">
        <f>IF(F112=$B$13,INDEX(T_Activities[],$E$12+E112,6),"-")</f>
        <v>#REF!</v>
      </c>
      <c r="H112" s="33"/>
      <c r="I112" s="33"/>
      <c r="J112" s="33"/>
      <c r="K112" s="33"/>
      <c r="L112" s="33"/>
      <c r="M112" s="33"/>
      <c r="N112" s="33"/>
      <c r="O112" s="33"/>
      <c r="P112" s="33"/>
      <c r="Q112" s="33"/>
      <c r="R112" s="33"/>
    </row>
    <row r="113" spans="1:18" hidden="1" x14ac:dyDescent="0.2">
      <c r="A113" s="218" t="str">
        <f>IF(ISERROR(INDEX(T_Activities[],$E$12+$E113,4)),"-",IF(AND($F113=$B$13,$G113=$A$10),INDEX(T_Activities[],$E$12+$E113,4),"-"))</f>
        <v>-</v>
      </c>
      <c r="B113" s="178" t="str">
        <f>IF(ISERROR(INDEX(T_Activities[],$E$12+$E113,5)),"-",IF(AND($F113=$B$13,$G113=$A$10),INDEX(T_Activities[],$E$12+$E113,5),"-"))</f>
        <v>-</v>
      </c>
      <c r="C113" s="177" t="str">
        <f>IF(ISERROR(INDEX(T_Activities[],$E$12+$E113,2)),"-",IF(AND($F113=$B$13,$G113=$A$10),INDEX(T_Activities[],$E$12+$E113,2),"-"))</f>
        <v>-</v>
      </c>
      <c r="E113" s="90">
        <v>94</v>
      </c>
      <c r="F113" s="90" t="e">
        <f>INDEX(T_Activities[[Week]:[Activities]],$E$12+E113,1)</f>
        <v>#REF!</v>
      </c>
      <c r="G113" s="89" t="e">
        <f>IF(F113=$B$13,INDEX(T_Activities[],$E$12+E113,6),"-")</f>
        <v>#REF!</v>
      </c>
      <c r="H113" s="33"/>
      <c r="I113" s="33"/>
      <c r="J113" s="33"/>
      <c r="K113" s="33"/>
      <c r="L113" s="33"/>
      <c r="M113" s="33"/>
      <c r="N113" s="33"/>
      <c r="O113" s="33"/>
      <c r="P113" s="33"/>
      <c r="Q113" s="33"/>
      <c r="R113" s="33"/>
    </row>
    <row r="114" spans="1:18" hidden="1" x14ac:dyDescent="0.2">
      <c r="A114" s="218" t="str">
        <f>IF(ISERROR(INDEX(T_Activities[],$E$12+$E114,4)),"-",IF(AND($F114=$B$13,$G114=$A$10),INDEX(T_Activities[],$E$12+$E114,4),"-"))</f>
        <v>-</v>
      </c>
      <c r="B114" s="178" t="str">
        <f>IF(ISERROR(INDEX(T_Activities[],$E$12+$E114,5)),"-",IF(AND($F114=$B$13,$G114=$A$10),INDEX(T_Activities[],$E$12+$E114,5),"-"))</f>
        <v>-</v>
      </c>
      <c r="C114" s="177" t="str">
        <f>IF(ISERROR(INDEX(T_Activities[],$E$12+$E114,2)),"-",IF(AND($F114=$B$13,$G114=$A$10),INDEX(T_Activities[],$E$12+$E114,2),"-"))</f>
        <v>-</v>
      </c>
      <c r="E114" s="90">
        <v>95</v>
      </c>
      <c r="F114" s="90" t="e">
        <f>INDEX(T_Activities[[Week]:[Activities]],$E$12+E114,1)</f>
        <v>#REF!</v>
      </c>
      <c r="G114" s="89" t="e">
        <f>IF(F114=$B$13,INDEX(T_Activities[],$E$12+E114,6),"-")</f>
        <v>#REF!</v>
      </c>
      <c r="H114" s="33"/>
      <c r="I114" s="33"/>
      <c r="J114" s="33"/>
      <c r="K114" s="33"/>
      <c r="L114" s="33"/>
      <c r="M114" s="33"/>
      <c r="N114" s="33"/>
      <c r="O114" s="33"/>
      <c r="P114" s="33"/>
      <c r="Q114" s="33"/>
      <c r="R114" s="33"/>
    </row>
    <row r="115" spans="1:18" hidden="1" x14ac:dyDescent="0.2">
      <c r="A115" s="218" t="str">
        <f>IF(ISERROR(INDEX(T_Activities[],$E$12+$E115,4)),"-",IF(AND($F115=$B$13,$G115=$A$10),INDEX(T_Activities[],$E$12+$E115,4),"-"))</f>
        <v>-</v>
      </c>
      <c r="B115" s="178" t="str">
        <f>IF(ISERROR(INDEX(T_Activities[],$E$12+$E115,5)),"-",IF(AND($F115=$B$13,$G115=$A$10),INDEX(T_Activities[],$E$12+$E115,5),"-"))</f>
        <v>-</v>
      </c>
      <c r="C115" s="177" t="str">
        <f>IF(ISERROR(INDEX(T_Activities[],$E$12+$E115,2)),"-",IF(AND($F115=$B$13,$G115=$A$10),INDEX(T_Activities[],$E$12+$E115,2),"-"))</f>
        <v>-</v>
      </c>
      <c r="E115" s="90">
        <v>96</v>
      </c>
      <c r="F115" s="90" t="e">
        <f>INDEX(T_Activities[[Week]:[Activities]],$E$12+E115,1)</f>
        <v>#REF!</v>
      </c>
      <c r="G115" s="89" t="e">
        <f>IF(F115=$B$13,INDEX(T_Activities[],$E$12+E115,6),"-")</f>
        <v>#REF!</v>
      </c>
      <c r="H115" s="33"/>
      <c r="I115" s="33"/>
      <c r="J115" s="33"/>
      <c r="K115" s="33"/>
      <c r="L115" s="33"/>
      <c r="M115" s="33"/>
      <c r="N115" s="33"/>
      <c r="O115" s="33"/>
      <c r="P115" s="33"/>
      <c r="Q115" s="33"/>
      <c r="R115" s="33"/>
    </row>
    <row r="116" spans="1:18" hidden="1" x14ac:dyDescent="0.2">
      <c r="A116" s="218" t="str">
        <f>IF(ISERROR(INDEX(T_Activities[],$E$12+$E116,4)),"-",IF(AND($F116=$B$13,$G116=$A$10),INDEX(T_Activities[],$E$12+$E116,4),"-"))</f>
        <v>-</v>
      </c>
      <c r="B116" s="178" t="str">
        <f>IF(ISERROR(INDEX(T_Activities[],$E$12+$E116,5)),"-",IF(AND($F116=$B$13,$G116=$A$10),INDEX(T_Activities[],$E$12+$E116,5),"-"))</f>
        <v>-</v>
      </c>
      <c r="C116" s="177" t="str">
        <f>IF(ISERROR(INDEX(T_Activities[],$E$12+$E116,2)),"-",IF(AND($F116=$B$13,$G116=$A$10),INDEX(T_Activities[],$E$12+$E116,2),"-"))</f>
        <v>-</v>
      </c>
      <c r="E116" s="90">
        <v>97</v>
      </c>
      <c r="F116" s="90" t="e">
        <f>INDEX(T_Activities[[Week]:[Activities]],$E$12+E116,1)</f>
        <v>#REF!</v>
      </c>
      <c r="G116" s="89" t="e">
        <f>IF(F116=$B$13,INDEX(T_Activities[],$E$12+E116,6),"-")</f>
        <v>#REF!</v>
      </c>
      <c r="H116" s="33"/>
      <c r="I116" s="33"/>
      <c r="J116" s="33"/>
      <c r="K116" s="33"/>
      <c r="L116" s="33"/>
      <c r="M116" s="33"/>
      <c r="N116" s="33"/>
      <c r="O116" s="33"/>
      <c r="P116" s="33"/>
      <c r="Q116" s="33"/>
      <c r="R116" s="33"/>
    </row>
    <row r="117" spans="1:18" hidden="1" x14ac:dyDescent="0.2">
      <c r="A117" s="218" t="str">
        <f>IF(ISERROR(INDEX(T_Activities[],$E$12+$E117,4)),"-",IF(AND($F117=$B$13,$G117=$A$10),INDEX(T_Activities[],$E$12+$E117,4),"-"))</f>
        <v>-</v>
      </c>
      <c r="B117" s="178" t="str">
        <f>IF(ISERROR(INDEX(T_Activities[],$E$12+$E117,5)),"-",IF(AND($F117=$B$13,$G117=$A$10),INDEX(T_Activities[],$E$12+$E117,5),"-"))</f>
        <v>-</v>
      </c>
      <c r="C117" s="177" t="str">
        <f>IF(ISERROR(INDEX(T_Activities[],$E$12+$E117,2)),"-",IF(AND($F117=$B$13,$G117=$A$10),INDEX(T_Activities[],$E$12+$E117,2),"-"))</f>
        <v>-</v>
      </c>
      <c r="E117" s="90">
        <v>98</v>
      </c>
      <c r="F117" s="90" t="e">
        <f>INDEX(T_Activities[[Week]:[Activities]],$E$12+E117,1)</f>
        <v>#REF!</v>
      </c>
      <c r="G117" s="89" t="e">
        <f>IF(F117=$B$13,INDEX(T_Activities[],$E$12+E117,6),"-")</f>
        <v>#REF!</v>
      </c>
      <c r="H117" s="33"/>
      <c r="I117" s="33"/>
      <c r="J117" s="33"/>
      <c r="K117" s="33"/>
      <c r="L117" s="33"/>
      <c r="M117" s="33"/>
      <c r="N117" s="33"/>
      <c r="O117" s="33"/>
      <c r="P117" s="33"/>
      <c r="Q117" s="33"/>
      <c r="R117" s="33"/>
    </row>
    <row r="118" spans="1:18" hidden="1" x14ac:dyDescent="0.2">
      <c r="A118" s="218" t="str">
        <f>IF(ISERROR(INDEX(T_Activities[],$E$12+$E118,4)),"-",IF(AND($F118=$B$13,$G118=$A$10),INDEX(T_Activities[],$E$12+$E118,4),"-"))</f>
        <v>-</v>
      </c>
      <c r="B118" s="178" t="str">
        <f>IF(ISERROR(INDEX(T_Activities[],$E$12+$E118,5)),"-",IF(AND($F118=$B$13,$G118=$A$10),INDEX(T_Activities[],$E$12+$E118,5),"-"))</f>
        <v>-</v>
      </c>
      <c r="C118" s="177" t="str">
        <f>IF(ISERROR(INDEX(T_Activities[],$E$12+$E118,2)),"-",IF(AND($F118=$B$13,$G118=$A$10),INDEX(T_Activities[],$E$12+$E118,2),"-"))</f>
        <v>-</v>
      </c>
      <c r="E118" s="90">
        <v>99</v>
      </c>
      <c r="F118" s="90" t="e">
        <f>INDEX(T_Activities[[Week]:[Activities]],$E$12+E118,1)</f>
        <v>#REF!</v>
      </c>
      <c r="G118" s="89" t="e">
        <f>IF(F118=$B$13,INDEX(T_Activities[],$E$12+E118,6),"-")</f>
        <v>#REF!</v>
      </c>
      <c r="H118" s="33"/>
      <c r="I118" s="33"/>
      <c r="J118" s="33"/>
      <c r="K118" s="33"/>
      <c r="L118" s="33"/>
      <c r="M118" s="33"/>
      <c r="N118" s="33"/>
      <c r="O118" s="33"/>
      <c r="P118" s="33"/>
      <c r="Q118" s="33"/>
      <c r="R118" s="33"/>
    </row>
    <row r="119" spans="1:18" ht="28" customHeight="1" x14ac:dyDescent="0.2">
      <c r="A119" s="419"/>
      <c r="B119" s="419"/>
      <c r="C119" s="419"/>
      <c r="E119" s="50"/>
      <c r="F119" s="50"/>
      <c r="G119" s="50"/>
      <c r="H119" s="33"/>
      <c r="I119" s="33"/>
      <c r="J119" s="33"/>
      <c r="K119" s="33"/>
      <c r="L119" s="33"/>
      <c r="M119" s="33"/>
      <c r="N119" s="33"/>
      <c r="O119" s="33"/>
      <c r="P119" s="33"/>
      <c r="Q119" s="33"/>
      <c r="R119" s="33"/>
    </row>
    <row r="120" spans="1:18" ht="28" customHeight="1" x14ac:dyDescent="0.2">
      <c r="A120" s="415" t="s">
        <v>82</v>
      </c>
      <c r="B120" s="416"/>
      <c r="C120" s="417"/>
      <c r="E120" s="50"/>
      <c r="F120" s="50"/>
      <c r="G120" s="50"/>
      <c r="H120" s="33"/>
      <c r="I120" s="33"/>
      <c r="J120" s="33"/>
      <c r="K120" s="33"/>
      <c r="L120" s="33"/>
      <c r="M120" s="33"/>
      <c r="N120" s="33"/>
      <c r="O120" s="33"/>
      <c r="P120" s="33"/>
      <c r="Q120" s="33"/>
      <c r="R120" s="33"/>
    </row>
    <row r="121" spans="1:18" x14ac:dyDescent="0.2">
      <c r="A121" s="252" t="s">
        <v>0</v>
      </c>
      <c r="B121" s="252" t="s">
        <v>21</v>
      </c>
      <c r="C121" s="252" t="s">
        <v>22</v>
      </c>
      <c r="E121" s="224" t="s">
        <v>23</v>
      </c>
      <c r="F121" s="225" t="s">
        <v>16</v>
      </c>
      <c r="G121" s="226" t="s">
        <v>14</v>
      </c>
      <c r="H121" s="33"/>
      <c r="I121" s="33"/>
      <c r="J121" s="33"/>
      <c r="K121" s="33"/>
      <c r="L121" s="33"/>
      <c r="M121" s="33"/>
      <c r="N121" s="33"/>
      <c r="O121" s="33"/>
      <c r="P121" s="33"/>
      <c r="Q121" s="33"/>
      <c r="R121" s="33"/>
    </row>
    <row r="122" spans="1:18" x14ac:dyDescent="0.2">
      <c r="A122" s="171" t="str">
        <f>IF(ISERROR(INDEX(T_Activities[],$F$12+$E122,4)),"-",IF(AND($F122=$B$13+1,$G122=$A$10),INDEX(T_Activities[],$F$12+$E122,4),"-"))</f>
        <v>Document the High Level Human Centred Design Themes and Principles.</v>
      </c>
      <c r="B122" s="172" t="str">
        <f>IF(ISERROR(INDEX(T_Activities[],$F$12+$E122,5)),"-",IF(AND($F122=$B$13+1,$G122=$A$10),INDEX(T_Activities[],$F$12+$E122,5),"-"))</f>
        <v>In Progress</v>
      </c>
      <c r="C122" s="173">
        <f>IF(ISERROR(INDEX(T_Activities[],$F$12+$E122,2)),"-",IF(AND($F122=$B$13+1,$G122=$A$10),INDEX(T_Activities[],$F$12+$E122,2),"-"))</f>
        <v>43983</v>
      </c>
      <c r="E122" s="228">
        <v>0</v>
      </c>
      <c r="F122" s="229">
        <f>INDEX(T_Activities[[Week]:[Activities]],$F$12+E122,1)</f>
        <v>3</v>
      </c>
      <c r="G122" s="223" t="str">
        <f>IF(F122=$B$13+1,INDEX(T_Activities[],$F$12+$E122,6),"-")</f>
        <v xml:space="preserve">Student Experience - Credit Management </v>
      </c>
      <c r="H122" s="33"/>
      <c r="I122" s="33"/>
      <c r="J122" s="33"/>
      <c r="K122" s="33"/>
      <c r="L122" s="33"/>
      <c r="M122" s="33"/>
      <c r="N122" s="33"/>
      <c r="O122" s="33"/>
      <c r="P122" s="33"/>
      <c r="Q122" s="33"/>
      <c r="R122" s="33"/>
    </row>
    <row r="123" spans="1:18" hidden="1" x14ac:dyDescent="0.2">
      <c r="A123" s="171" t="str">
        <f>IF(ISERROR(INDEX(T_Activities[],$F$12+$E123,4)),"-",IF(AND($F123=$B$13+1,$G123=$A$10),INDEX(T_Activities[],$F$12+$E123,4),"-"))</f>
        <v>As-Is Mini planning sessin (Domestic HE to HE, Project Manager)</v>
      </c>
      <c r="B123" s="172" t="str">
        <f>IF(ISERROR(INDEX(T_Activities[],$F$12+$E123,5)),"-",IF(AND($F123=$B$13+1,$G123=$A$10),INDEX(T_Activities[],$F$12+$E123,5),"-"))</f>
        <v>Not Started</v>
      </c>
      <c r="C123" s="173">
        <f>IF(ISERROR(INDEX(T_Activities[],$F$12+$E123,2)),"-",IF(AND($F123=$B$13+1,$G123=$A$10),INDEX(T_Activities[],$F$12+$E123,2),"-"))</f>
        <v>43983</v>
      </c>
      <c r="E123" s="228">
        <v>1</v>
      </c>
      <c r="F123" s="229">
        <f>INDEX(T_Activities[[Week]:[Activities]],$F$12+E123,1)</f>
        <v>3</v>
      </c>
      <c r="G123" s="223" t="str">
        <f>IF(F123=$B$13+1,INDEX(T_Activities[],$F$12+$E123,6),"-")</f>
        <v xml:space="preserve">Student Experience - Credit Management </v>
      </c>
      <c r="H123" s="33"/>
      <c r="I123" s="33"/>
      <c r="J123" s="33"/>
      <c r="K123" s="33"/>
      <c r="L123" s="33"/>
      <c r="M123" s="33"/>
      <c r="N123" s="33"/>
      <c r="O123" s="33"/>
      <c r="P123" s="33"/>
      <c r="Q123" s="33"/>
      <c r="R123" s="33"/>
    </row>
    <row r="124" spans="1:18" hidden="1" x14ac:dyDescent="0.2">
      <c r="A124" s="171" t="str">
        <f>IF(ISERROR(INDEX(T_Activities[],$F$12+$E124,4)),"-",IF(AND($F124=$B$13+1,$G124=$A$10),INDEX(T_Activities[],$F$12+$E124,4),"-"))</f>
        <v>High Level Human Centred Design Themes and Principles.</v>
      </c>
      <c r="B124" s="172" t="str">
        <f>IF(ISERROR(INDEX(T_Activities[],$F$12+$E124,5)),"-",IF(AND($F124=$B$13+1,$G124=$A$10),INDEX(T_Activities[],$F$12+$E124,5),"-"))</f>
        <v>In Progress</v>
      </c>
      <c r="C124" s="173">
        <f>IF(ISERROR(INDEX(T_Activities[],$F$12+$E124,2)),"-",IF(AND($F124=$B$13+1,$G124=$A$10),INDEX(T_Activities[],$F$12+$E124,2),"-"))</f>
        <v>43983</v>
      </c>
      <c r="E124" s="228">
        <v>2</v>
      </c>
      <c r="F124" s="229">
        <f>INDEX(T_Activities[[Week]:[Activities]],$F$12+E124,1)</f>
        <v>3</v>
      </c>
      <c r="G124" s="223" t="str">
        <f>IF(F124=$B$13+1,INDEX(T_Activities[],$F$12+$E124,6),"-")</f>
        <v xml:space="preserve">Student Experience - Credit Management </v>
      </c>
      <c r="H124" s="33"/>
      <c r="I124" s="33"/>
      <c r="J124" s="33"/>
      <c r="K124" s="33"/>
      <c r="L124" s="33"/>
      <c r="M124" s="33"/>
      <c r="N124" s="33"/>
      <c r="O124" s="33"/>
      <c r="P124" s="33"/>
      <c r="Q124" s="33"/>
      <c r="R124" s="33"/>
    </row>
    <row r="125" spans="1:18" ht="30" x14ac:dyDescent="0.2">
      <c r="A125" s="171" t="str">
        <f>IF(ISERROR(INDEX(T_Activities[],$F$12+$E125,4)),"-",IF(AND($F125=$B$13+1,$G125=$A$10),INDEX(T_Activities[],$F$12+$E125,4),"-"))</f>
        <v>Targeted feedback, 1-on-1 sessions and updates of CJMs and As-Is business processes</v>
      </c>
      <c r="B125" s="172" t="str">
        <f>IF(ISERROR(INDEX(T_Activities[],$F$12+$E125,5)),"-",IF(AND($F125=$B$13+1,$G125=$A$10),INDEX(T_Activities[],$F$12+$E125,5),"-"))</f>
        <v>Not Started</v>
      </c>
      <c r="C125" s="173">
        <f>IF(ISERROR(INDEX(T_Activities[],$F$12+$E125,2)),"-",IF(AND($F125=$B$13+1,$G125=$A$10),INDEX(T_Activities[],$F$12+$E125,2),"-"))</f>
        <v>43984</v>
      </c>
      <c r="E125" s="228">
        <v>3</v>
      </c>
      <c r="F125" s="229">
        <f>INDEX(T_Activities[[Week]:[Activities]],$F$12+E125,1)</f>
        <v>3</v>
      </c>
      <c r="G125" s="223" t="str">
        <f>IF(F125=$B$13+1,INDEX(T_Activities[],$F$12+$E125,6),"-")</f>
        <v xml:space="preserve">Student Experience - Credit Management </v>
      </c>
      <c r="H125" s="33"/>
      <c r="I125" s="33"/>
      <c r="J125" s="33"/>
      <c r="K125" s="33"/>
      <c r="L125" s="33"/>
      <c r="M125" s="33"/>
      <c r="N125" s="33"/>
      <c r="O125" s="33"/>
      <c r="P125" s="33"/>
      <c r="Q125" s="33"/>
      <c r="R125" s="33"/>
    </row>
    <row r="126" spans="1:18" ht="30" x14ac:dyDescent="0.2">
      <c r="A126" s="171" t="str">
        <f>IF(ISERROR(INDEX(T_Activities[],$F$12+$E126,4)),"-",IF(AND($F126=$B$13+1,$G126=$A$10),INDEX(T_Activities[],$F$12+$E126,4),"-"))</f>
        <v>Targeted feedback, 1-on-1 sessions and updates of CJMs and As-Is business processes</v>
      </c>
      <c r="B126" s="172" t="str">
        <f>IF(ISERROR(INDEX(T_Activities[],$F$12+$E126,5)),"-",IF(AND($F126=$B$13+1,$G126=$A$10),INDEX(T_Activities[],$F$12+$E126,5),"-"))</f>
        <v>Not Started</v>
      </c>
      <c r="C126" s="173">
        <f>IF(ISERROR(INDEX(T_Activities[],$F$12+$E126,2)),"-",IF(AND($F126=$B$13+1,$G126=$A$10),INDEX(T_Activities[],$F$12+$E126,2),"-"))</f>
        <v>43985</v>
      </c>
      <c r="E126" s="228">
        <v>4</v>
      </c>
      <c r="F126" s="229">
        <f>INDEX(T_Activities[[Week]:[Activities]],$F$12+E126,1)</f>
        <v>3</v>
      </c>
      <c r="G126" s="223" t="str">
        <f>IF(F126=$B$13+1,INDEX(T_Activities[],$F$12+$E126,6),"-")</f>
        <v xml:space="preserve">Student Experience - Credit Management </v>
      </c>
      <c r="H126" s="33"/>
      <c r="I126" s="33"/>
      <c r="J126" s="33"/>
      <c r="K126" s="33"/>
      <c r="L126" s="33"/>
      <c r="M126" s="33"/>
      <c r="N126" s="33"/>
      <c r="O126" s="33"/>
      <c r="P126" s="33"/>
      <c r="Q126" s="33"/>
      <c r="R126" s="33"/>
    </row>
    <row r="127" spans="1:18" ht="30" x14ac:dyDescent="0.2">
      <c r="A127" s="171" t="str">
        <f>IF(ISERROR(INDEX(T_Activities[],$F$12+$E127,4)),"-",IF(AND($F127=$B$13+1,$G127=$A$10),INDEX(T_Activities[],$F$12+$E127,4),"-"))</f>
        <v>Targeted feedback, 1-on-1 sessions and updates of CJMs and As-Is business processes</v>
      </c>
      <c r="B127" s="172" t="str">
        <f>IF(ISERROR(INDEX(T_Activities[],$F$12+$E127,5)),"-",IF(AND($F127=$B$13+1,$G127=$A$10),INDEX(T_Activities[],$F$12+$E127,5),"-"))</f>
        <v>Not Started</v>
      </c>
      <c r="C127" s="173">
        <f>IF(ISERROR(INDEX(T_Activities[],$F$12+$E127,2)),"-",IF(AND($F127=$B$13+1,$G127=$A$10),INDEX(T_Activities[],$F$12+$E127,2),"-"))</f>
        <v>43986</v>
      </c>
      <c r="E127" s="228">
        <v>5</v>
      </c>
      <c r="F127" s="229">
        <f>INDEX(T_Activities[[Week]:[Activities]],$F$12+E127,1)</f>
        <v>3</v>
      </c>
      <c r="G127" s="223" t="str">
        <f>IF(F127=$B$13+1,INDEX(T_Activities[],$F$12+$E127,6),"-")</f>
        <v xml:space="preserve">Student Experience - Credit Management </v>
      </c>
      <c r="H127" s="33"/>
      <c r="I127" s="33"/>
      <c r="J127" s="33"/>
      <c r="K127" s="33"/>
      <c r="L127" s="33"/>
      <c r="M127" s="33"/>
      <c r="N127" s="33"/>
      <c r="O127" s="33"/>
      <c r="P127" s="33"/>
      <c r="Q127" s="33"/>
      <c r="R127" s="33"/>
    </row>
    <row r="128" spans="1:18" ht="30" x14ac:dyDescent="0.2">
      <c r="A128" s="171" t="str">
        <f>IF(ISERROR(INDEX(T_Activities[],$F$12+$E128,4)),"-",IF(AND($F128=$B$13+1,$G128=$A$10),INDEX(T_Activities[],$F$12+$E128,4),"-"))</f>
        <v>Targeted feedback, 1-on-1 sessions and updates of CJMs and As-Is business processes</v>
      </c>
      <c r="B128" s="172" t="str">
        <f>IF(ISERROR(INDEX(T_Activities[],$F$12+$E128,5)),"-",IF(AND($F128=$B$13+1,$G128=$A$10),INDEX(T_Activities[],$F$12+$E128,5),"-"))</f>
        <v>Not Started</v>
      </c>
      <c r="C128" s="173">
        <f>IF(ISERROR(INDEX(T_Activities[],$F$12+$E128,2)),"-",IF(AND($F128=$B$13+1,$G128=$A$10),INDEX(T_Activities[],$F$12+$E128,2),"-"))</f>
        <v>43987</v>
      </c>
      <c r="E128" s="228">
        <v>6</v>
      </c>
      <c r="F128" s="229">
        <f>INDEX(T_Activities[[Week]:[Activities]],$F$12+E128,1)</f>
        <v>3</v>
      </c>
      <c r="G128" s="223" t="str">
        <f>IF(F128=$B$13+1,INDEX(T_Activities[],$F$12+$E128,6),"-")</f>
        <v xml:space="preserve">Student Experience - Credit Management </v>
      </c>
      <c r="H128" s="33"/>
      <c r="I128" s="33"/>
      <c r="J128" s="33"/>
      <c r="K128" s="33"/>
      <c r="L128" s="33"/>
      <c r="M128" s="33"/>
      <c r="N128" s="33"/>
      <c r="O128" s="33"/>
      <c r="P128" s="33"/>
      <c r="Q128" s="33"/>
      <c r="R128" s="33"/>
    </row>
    <row r="129" spans="1:18" x14ac:dyDescent="0.2">
      <c r="A129" s="171" t="str">
        <f>IF(ISERROR(INDEX(T_Activities[],$F$12+$E129,4)),"-",IF(AND($F129=$B$13+1,$G129=$A$10),INDEX(T_Activities[],$F$12+$E129,4),"-"))</f>
        <v>-</v>
      </c>
      <c r="B129" s="172" t="str">
        <f>IF(ISERROR(INDEX(T_Activities[],$F$12+$E129,5)),"-",IF(AND($F129=$B$13+1,$G129=$A$10),INDEX(T_Activities[],$F$12+$E129,5),"-"))</f>
        <v>-</v>
      </c>
      <c r="C129" s="173" t="str">
        <f>IF(ISERROR(INDEX(T_Activities[],$F$12+$E129,2)),"-",IF(AND($F129=$B$13+1,$G129=$A$10),INDEX(T_Activities[],$F$12+$E129,2),"-"))</f>
        <v>-</v>
      </c>
      <c r="E129" s="228">
        <v>7</v>
      </c>
      <c r="F129" s="229">
        <f>INDEX(T_Activities[[Week]:[Activities]],$F$12+E129,1)</f>
        <v>4</v>
      </c>
      <c r="G129" s="223" t="str">
        <f>IF(F129=$B$13+1,INDEX(T_Activities[],$F$12+$E129,6),"-")</f>
        <v>-</v>
      </c>
      <c r="H129" s="33"/>
      <c r="I129" s="33"/>
      <c r="J129" s="33"/>
      <c r="K129" s="33"/>
      <c r="L129" s="33"/>
      <c r="M129" s="33"/>
      <c r="N129" s="33"/>
      <c r="O129" s="33"/>
      <c r="P129" s="33"/>
      <c r="Q129" s="33"/>
      <c r="R129" s="33"/>
    </row>
    <row r="130" spans="1:18" hidden="1" x14ac:dyDescent="0.2">
      <c r="A130" s="171" t="str">
        <f>IF(ISERROR(INDEX(T_Activities[],$F$12+$E130,4)),"-",IF(AND($F130=$B$13+1,$G130=$A$10),INDEX(T_Activities[],$F$12+$E130,4),"-"))</f>
        <v>-</v>
      </c>
      <c r="B130" s="172" t="str">
        <f>IF(ISERROR(INDEX(T_Activities[],$F$12+$E130,5)),"-",IF(AND($F130=$B$13+1,$G130=$A$10),INDEX(T_Activities[],$F$12+$E130,5),"-"))</f>
        <v>-</v>
      </c>
      <c r="C130" s="173" t="str">
        <f>IF(ISERROR(INDEX(T_Activities[],$F$12+$E130,2)),"-",IF(AND($F130=$B$13+1,$G130=$A$10),INDEX(T_Activities[],$F$12+$E130,2),"-"))</f>
        <v>-</v>
      </c>
      <c r="E130" s="228">
        <v>8</v>
      </c>
      <c r="F130" s="229">
        <f>INDEX(T_Activities[[Week]:[Activities]],$F$12+E130,1)</f>
        <v>4</v>
      </c>
      <c r="G130" s="223" t="str">
        <f>IF(F130=$B$13+1,INDEX(T_Activities[],$F$12+$E130,6),"-")</f>
        <v>-</v>
      </c>
      <c r="H130" s="33"/>
      <c r="I130" s="33"/>
      <c r="J130" s="33"/>
      <c r="K130" s="33"/>
      <c r="L130" s="33"/>
      <c r="M130" s="33"/>
      <c r="N130" s="33"/>
      <c r="O130" s="33"/>
      <c r="P130" s="33"/>
      <c r="Q130" s="33"/>
      <c r="R130" s="33"/>
    </row>
    <row r="131" spans="1:18" hidden="1" x14ac:dyDescent="0.2">
      <c r="A131" s="171" t="str">
        <f>IF(ISERROR(INDEX(T_Activities[],$F$12+$E131,4)),"-",IF(AND($F131=$B$13+1,$G131=$A$10),INDEX(T_Activities[],$F$12+$E131,4),"-"))</f>
        <v>-</v>
      </c>
      <c r="B131" s="172" t="str">
        <f>IF(ISERROR(INDEX(T_Activities[],$F$12+$E131,5)),"-",IF(AND($F131=$B$13+1,$G131=$A$10),INDEX(T_Activities[],$F$12+$E131,5),"-"))</f>
        <v>-</v>
      </c>
      <c r="C131" s="173" t="str">
        <f>IF(ISERROR(INDEX(T_Activities[],$F$12+$E131,2)),"-",IF(AND($F131=$B$13+1,$G131=$A$10),INDEX(T_Activities[],$F$12+$E131,2),"-"))</f>
        <v>-</v>
      </c>
      <c r="E131" s="228">
        <v>9</v>
      </c>
      <c r="F131" s="229">
        <f>INDEX(T_Activities[[Week]:[Activities]],$F$12+E131,1)</f>
        <v>4</v>
      </c>
      <c r="G131" s="223" t="str">
        <f>IF(F131=$B$13+1,INDEX(T_Activities[],$F$12+$E131,6),"-")</f>
        <v>-</v>
      </c>
      <c r="H131" s="33"/>
      <c r="I131" s="33"/>
      <c r="J131" s="33"/>
      <c r="K131" s="33"/>
      <c r="L131" s="33"/>
      <c r="M131" s="33"/>
      <c r="N131" s="33"/>
      <c r="O131" s="33"/>
      <c r="P131" s="33"/>
      <c r="Q131" s="33"/>
      <c r="R131" s="33"/>
    </row>
    <row r="132" spans="1:18" hidden="1" x14ac:dyDescent="0.2">
      <c r="A132" s="171" t="str">
        <f>IF(ISERROR(INDEX(T_Activities[],$F$12+$E132,4)),"-",IF(AND($F132=$B$13+1,$G132=$A$10),INDEX(T_Activities[],$F$12+$E132,4),"-"))</f>
        <v>-</v>
      </c>
      <c r="B132" s="172" t="str">
        <f>IF(ISERROR(INDEX(T_Activities[],$F$12+$E132,5)),"-",IF(AND($F132=$B$13+1,$G132=$A$10),INDEX(T_Activities[],$F$12+$E132,5),"-"))</f>
        <v>-</v>
      </c>
      <c r="C132" s="173" t="str">
        <f>IF(ISERROR(INDEX(T_Activities[],$F$12+$E132,2)),"-",IF(AND($F132=$B$13+1,$G132=$A$10),INDEX(T_Activities[],$F$12+$E132,2),"-"))</f>
        <v>-</v>
      </c>
      <c r="E132" s="228">
        <v>10</v>
      </c>
      <c r="F132" s="229">
        <f>INDEX(T_Activities[[Week]:[Activities]],$F$12+E132,1)</f>
        <v>4</v>
      </c>
      <c r="G132" s="223" t="str">
        <f>IF(F132=$B$13+1,INDEX(T_Activities[],$F$12+$E132,6),"-")</f>
        <v>-</v>
      </c>
      <c r="H132" s="33"/>
      <c r="I132" s="33"/>
      <c r="J132" s="33"/>
      <c r="K132" s="33"/>
      <c r="L132" s="33"/>
      <c r="M132" s="33"/>
      <c r="N132" s="33"/>
      <c r="O132" s="33"/>
      <c r="P132" s="33"/>
      <c r="Q132" s="33"/>
      <c r="R132" s="33"/>
    </row>
    <row r="133" spans="1:18" hidden="1" x14ac:dyDescent="0.2">
      <c r="A133" s="171" t="str">
        <f>IF(ISERROR(INDEX(T_Activities[],$F$12+$E133,4)),"-",IF(AND($F133=$B$13+1,$G133=$A$10),INDEX(T_Activities[],$F$12+$E133,4),"-"))</f>
        <v>-</v>
      </c>
      <c r="B133" s="172" t="str">
        <f>IF(ISERROR(INDEX(T_Activities[],$F$12+$E133,5)),"-",IF(AND($F133=$B$13+1,$G133=$A$10),INDEX(T_Activities[],$F$12+$E133,5),"-"))</f>
        <v>-</v>
      </c>
      <c r="C133" s="173" t="str">
        <f>IF(ISERROR(INDEX(T_Activities[],$F$12+$E133,2)),"-",IF(AND($F133=$B$13+1,$G133=$A$10),INDEX(T_Activities[],$F$12+$E133,2),"-"))</f>
        <v>-</v>
      </c>
      <c r="E133" s="228">
        <v>11</v>
      </c>
      <c r="F133" s="229">
        <f>INDEX(T_Activities[[Week]:[Activities]],$F$12+E133,1)</f>
        <v>4</v>
      </c>
      <c r="G133" s="223" t="str">
        <f>IF(F133=$B$13+1,INDEX(T_Activities[],$F$12+$E133,6),"-")</f>
        <v>-</v>
      </c>
      <c r="H133" s="33"/>
      <c r="I133" s="33"/>
      <c r="J133" s="33"/>
      <c r="K133" s="33"/>
      <c r="L133" s="33"/>
      <c r="M133" s="33"/>
      <c r="N133" s="33"/>
      <c r="O133" s="33"/>
      <c r="P133" s="33"/>
      <c r="Q133" s="33"/>
      <c r="R133" s="33"/>
    </row>
    <row r="134" spans="1:18" hidden="1" x14ac:dyDescent="0.2">
      <c r="A134" s="171" t="str">
        <f>IF(ISERROR(INDEX(T_Activities[],$F$12+$E134,4)),"-",IF(AND($F134=$B$13+1,$G134=$A$10),INDEX(T_Activities[],$F$12+$E134,4),"-"))</f>
        <v>-</v>
      </c>
      <c r="B134" s="172" t="str">
        <f>IF(ISERROR(INDEX(T_Activities[],$F$12+$E134,5)),"-",IF(AND($F134=$B$13+1,$G134=$A$10),INDEX(T_Activities[],$F$12+$E134,5),"-"))</f>
        <v>-</v>
      </c>
      <c r="C134" s="173" t="str">
        <f>IF(ISERROR(INDEX(T_Activities[],$F$12+$E134,2)),"-",IF(AND($F134=$B$13+1,$G134=$A$10),INDEX(T_Activities[],$F$12+$E134,2),"-"))</f>
        <v>-</v>
      </c>
      <c r="E134" s="228">
        <v>12</v>
      </c>
      <c r="F134" s="229">
        <f>INDEX(T_Activities[[Week]:[Activities]],$F$12+E134,1)</f>
        <v>4</v>
      </c>
      <c r="G134" s="223" t="str">
        <f>IF(F134=$B$13+1,INDEX(T_Activities[],$F$12+$E134,6),"-")</f>
        <v>-</v>
      </c>
      <c r="H134" s="33"/>
      <c r="I134" s="33"/>
      <c r="J134" s="33"/>
      <c r="K134" s="33"/>
      <c r="L134" s="33"/>
      <c r="M134" s="33"/>
      <c r="N134" s="33"/>
      <c r="O134" s="33"/>
      <c r="P134" s="33"/>
      <c r="Q134" s="33"/>
      <c r="R134" s="33"/>
    </row>
    <row r="135" spans="1:18" hidden="1" x14ac:dyDescent="0.2">
      <c r="A135" s="171" t="str">
        <f>IF(ISERROR(INDEX(T_Activities[],$F$12+$E135,4)),"-",IF(AND($F135=$B$13+1,$G135=$A$10),INDEX(T_Activities[],$F$12+$E135,4),"-"))</f>
        <v>-</v>
      </c>
      <c r="B135" s="172" t="str">
        <f>IF(ISERROR(INDEX(T_Activities[],$F$12+$E135,5)),"-",IF(AND($F135=$B$13+1,$G135=$A$10),INDEX(T_Activities[],$F$12+$E135,5),"-"))</f>
        <v>-</v>
      </c>
      <c r="C135" s="173" t="str">
        <f>IF(ISERROR(INDEX(T_Activities[],$F$12+$E135,2)),"-",IF(AND($F135=$B$13+1,$G135=$A$10),INDEX(T_Activities[],$F$12+$E135,2),"-"))</f>
        <v>-</v>
      </c>
      <c r="E135" s="228">
        <v>13</v>
      </c>
      <c r="F135" s="229">
        <f>INDEX(T_Activities[[Week]:[Activities]],$F$12+E135,1)</f>
        <v>4</v>
      </c>
      <c r="G135" s="223" t="str">
        <f>IF(F135=$B$13+1,INDEX(T_Activities[],$F$12+$E135,6),"-")</f>
        <v>-</v>
      </c>
      <c r="H135" s="33"/>
      <c r="I135" s="33"/>
      <c r="J135" s="33"/>
      <c r="K135" s="33"/>
      <c r="L135" s="33"/>
      <c r="M135" s="33"/>
      <c r="N135" s="33"/>
      <c r="O135" s="33"/>
      <c r="P135" s="33"/>
      <c r="Q135" s="33"/>
      <c r="R135" s="33"/>
    </row>
    <row r="136" spans="1:18" hidden="1" x14ac:dyDescent="0.2">
      <c r="A136" s="171" t="str">
        <f>IF(ISERROR(INDEX(T_Activities[],$F$12+$E136,4)),"-",IF(AND($F136=$B$13+1,$G136=$A$10),INDEX(T_Activities[],$F$12+$E136,4),"-"))</f>
        <v>-</v>
      </c>
      <c r="B136" s="172" t="str">
        <f>IF(ISERROR(INDEX(T_Activities[],$F$12+$E136,5)),"-",IF(AND($F136=$B$13+1,$G136=$A$10),INDEX(T_Activities[],$F$12+$E136,5),"-"))</f>
        <v>-</v>
      </c>
      <c r="C136" s="173" t="str">
        <f>IF(ISERROR(INDEX(T_Activities[],$F$12+$E136,2)),"-",IF(AND($F136=$B$13+1,$G136=$A$10),INDEX(T_Activities[],$F$12+$E136,2),"-"))</f>
        <v>-</v>
      </c>
      <c r="E136" s="228">
        <v>14</v>
      </c>
      <c r="F136" s="229">
        <f>INDEX(T_Activities[[Week]:[Activities]],$F$12+E136,1)</f>
        <v>5</v>
      </c>
      <c r="G136" s="223" t="str">
        <f>IF(F136=$B$13+1,INDEX(T_Activities[],$F$12+$E136,6),"-")</f>
        <v>-</v>
      </c>
      <c r="H136" s="33"/>
      <c r="I136" s="33"/>
      <c r="J136" s="33"/>
      <c r="K136" s="33"/>
      <c r="L136" s="33"/>
      <c r="M136" s="33"/>
      <c r="N136" s="33"/>
      <c r="O136" s="33"/>
      <c r="P136" s="33"/>
      <c r="Q136" s="33"/>
      <c r="R136" s="33"/>
    </row>
    <row r="137" spans="1:18" hidden="1" x14ac:dyDescent="0.2">
      <c r="A137" s="171" t="str">
        <f>IF(ISERROR(INDEX(T_Activities[],$F$12+$E137,4)),"-",IF(AND($F137=$B$13+1,$G137=$A$10),INDEX(T_Activities[],$F$12+$E137,4),"-"))</f>
        <v>-</v>
      </c>
      <c r="B137" s="172" t="str">
        <f>IF(ISERROR(INDEX(T_Activities[],$F$12+$E137,5)),"-",IF(AND($F137=$B$13+1,$G137=$A$10),INDEX(T_Activities[],$F$12+$E137,5),"-"))</f>
        <v>-</v>
      </c>
      <c r="C137" s="173" t="str">
        <f>IF(ISERROR(INDEX(T_Activities[],$F$12+$E137,2)),"-",IF(AND($F137=$B$13+1,$G137=$A$10),INDEX(T_Activities[],$F$12+$E137,2),"-"))</f>
        <v>-</v>
      </c>
      <c r="E137" s="228">
        <v>15</v>
      </c>
      <c r="F137" s="229">
        <f>INDEX(T_Activities[[Week]:[Activities]],$F$12+E137,1)</f>
        <v>5</v>
      </c>
      <c r="G137" s="223" t="str">
        <f>IF(F137=$B$13+1,INDEX(T_Activities[],$F$12+$E137,6),"-")</f>
        <v>-</v>
      </c>
      <c r="H137" s="33"/>
      <c r="I137" s="33"/>
      <c r="J137" s="33"/>
      <c r="K137" s="33"/>
      <c r="L137" s="33"/>
      <c r="M137" s="33"/>
      <c r="N137" s="33"/>
      <c r="O137" s="33"/>
      <c r="P137" s="33"/>
      <c r="Q137" s="33"/>
      <c r="R137" s="33"/>
    </row>
    <row r="138" spans="1:18" hidden="1" x14ac:dyDescent="0.2">
      <c r="A138" s="171" t="str">
        <f>IF(ISERROR(INDEX(T_Activities[],$F$12+$E138,4)),"-",IF(AND($F138=$B$13+1,$G138=$A$10),INDEX(T_Activities[],$F$12+$E138,4),"-"))</f>
        <v>-</v>
      </c>
      <c r="B138" s="172" t="str">
        <f>IF(ISERROR(INDEX(T_Activities[],$F$12+$E138,5)),"-",IF(AND($F138=$B$13+1,$G138=$A$10),INDEX(T_Activities[],$F$12+$E138,5),"-"))</f>
        <v>-</v>
      </c>
      <c r="C138" s="173" t="str">
        <f>IF(ISERROR(INDEX(T_Activities[],$F$12+$E138,2)),"-",IF(AND($F138=$B$13+1,$G138=$A$10),INDEX(T_Activities[],$F$12+$E138,2),"-"))</f>
        <v>-</v>
      </c>
      <c r="E138" s="228">
        <v>16</v>
      </c>
      <c r="F138" s="229">
        <f>INDEX(T_Activities[[Week]:[Activities]],$F$12+E138,1)</f>
        <v>5</v>
      </c>
      <c r="G138" s="223" t="str">
        <f>IF(F138=$B$13+1,INDEX(T_Activities[],$F$12+$E138,6),"-")</f>
        <v>-</v>
      </c>
      <c r="H138" s="33"/>
      <c r="I138" s="33"/>
      <c r="J138" s="33"/>
      <c r="K138" s="33"/>
      <c r="L138" s="33"/>
      <c r="M138" s="33"/>
      <c r="N138" s="33"/>
      <c r="O138" s="33"/>
      <c r="P138" s="33"/>
      <c r="Q138" s="33"/>
      <c r="R138" s="33"/>
    </row>
    <row r="139" spans="1:18" hidden="1" x14ac:dyDescent="0.2">
      <c r="A139" s="171" t="str">
        <f>IF(ISERROR(INDEX(T_Activities[],$F$12+$E139,4)),"-",IF(AND($F139=$B$13+1,$G139=$A$10),INDEX(T_Activities[],$F$12+$E139,4),"-"))</f>
        <v>-</v>
      </c>
      <c r="B139" s="172" t="str">
        <f>IF(ISERROR(INDEX(T_Activities[],$F$12+$E139,5)),"-",IF(AND($F139=$B$13+1,$G139=$A$10),INDEX(T_Activities[],$F$12+$E139,5),"-"))</f>
        <v>-</v>
      </c>
      <c r="C139" s="173" t="str">
        <f>IF(ISERROR(INDEX(T_Activities[],$F$12+$E139,2)),"-",IF(AND($F139=$B$13+1,$G139=$A$10),INDEX(T_Activities[],$F$12+$E139,2),"-"))</f>
        <v>-</v>
      </c>
      <c r="E139" s="228">
        <v>17</v>
      </c>
      <c r="F139" s="229">
        <f>INDEX(T_Activities[[Week]:[Activities]],$F$12+E139,1)</f>
        <v>5</v>
      </c>
      <c r="G139" s="223" t="str">
        <f>IF(F139=$B$13+1,INDEX(T_Activities[],$F$12+$E139,6),"-")</f>
        <v>-</v>
      </c>
      <c r="H139" s="33"/>
      <c r="I139" s="33"/>
      <c r="J139" s="33"/>
      <c r="K139" s="33"/>
      <c r="L139" s="33"/>
      <c r="M139" s="33"/>
      <c r="N139" s="33"/>
      <c r="O139" s="33"/>
      <c r="P139" s="33"/>
      <c r="Q139" s="33"/>
      <c r="R139" s="33"/>
    </row>
    <row r="140" spans="1:18" hidden="1" x14ac:dyDescent="0.2">
      <c r="A140" s="171" t="str">
        <f>IF(ISERROR(INDEX(T_Activities[],$F$12+$E140,4)),"-",IF(AND($F140=$B$13+1,$G140=$A$10),INDEX(T_Activities[],$F$12+$E140,4),"-"))</f>
        <v>-</v>
      </c>
      <c r="B140" s="172" t="str">
        <f>IF(ISERROR(INDEX(T_Activities[],$F$12+$E140,5)),"-",IF(AND($F140=$B$13+1,$G140=$A$10),INDEX(T_Activities[],$F$12+$E140,5),"-"))</f>
        <v>-</v>
      </c>
      <c r="C140" s="173" t="str">
        <f>IF(ISERROR(INDEX(T_Activities[],$F$12+$E140,2)),"-",IF(AND($F140=$B$13+1,$G140=$A$10),INDEX(T_Activities[],$F$12+$E140,2),"-"))</f>
        <v>-</v>
      </c>
      <c r="E140" s="228">
        <v>18</v>
      </c>
      <c r="F140" s="229">
        <f>INDEX(T_Activities[[Week]:[Activities]],$F$12+E140,1)</f>
        <v>5</v>
      </c>
      <c r="G140" s="223" t="str">
        <f>IF(F140=$B$13+1,INDEX(T_Activities[],$F$12+$E140,6),"-")</f>
        <v>-</v>
      </c>
      <c r="H140" s="33"/>
      <c r="I140" s="33"/>
      <c r="J140" s="33"/>
      <c r="K140" s="33"/>
      <c r="L140" s="33"/>
      <c r="M140" s="33"/>
      <c r="N140" s="33"/>
      <c r="O140" s="33"/>
      <c r="P140" s="33"/>
      <c r="Q140" s="33"/>
      <c r="R140" s="33"/>
    </row>
    <row r="141" spans="1:18" hidden="1" x14ac:dyDescent="0.2">
      <c r="A141" s="171" t="str">
        <f>IF(ISERROR(INDEX(T_Activities[],$F$12+$E141,4)),"-",IF(AND($F141=$B$13+1,$G141=$A$10),INDEX(T_Activities[],$F$12+$E141,4),"-"))</f>
        <v>-</v>
      </c>
      <c r="B141" s="172" t="str">
        <f>IF(ISERROR(INDEX(T_Activities[],$F$12+$E141,5)),"-",IF(AND($F141=$B$13+1,$G141=$A$10),INDEX(T_Activities[],$F$12+$E141,5),"-"))</f>
        <v>-</v>
      </c>
      <c r="C141" s="173" t="str">
        <f>IF(ISERROR(INDEX(T_Activities[],$F$12+$E141,2)),"-",IF(AND($F141=$B$13+1,$G141=$A$10),INDEX(T_Activities[],$F$12+$E141,2),"-"))</f>
        <v>-</v>
      </c>
      <c r="E141" s="228">
        <v>19</v>
      </c>
      <c r="F141" s="229">
        <f>INDEX(T_Activities[[Week]:[Activities]],$F$12+E141,1)</f>
        <v>6</v>
      </c>
      <c r="G141" s="223" t="str">
        <f>IF(F141=$B$13+1,INDEX(T_Activities[],$F$12+$E141,6),"-")</f>
        <v>-</v>
      </c>
      <c r="H141" s="33"/>
      <c r="I141" s="33"/>
      <c r="J141" s="33"/>
      <c r="K141" s="33"/>
      <c r="L141" s="33"/>
      <c r="M141" s="33"/>
      <c r="N141" s="33"/>
      <c r="O141" s="33"/>
      <c r="P141" s="33"/>
      <c r="Q141" s="33"/>
      <c r="R141" s="33"/>
    </row>
    <row r="142" spans="1:18" hidden="1" x14ac:dyDescent="0.2">
      <c r="A142" s="171" t="str">
        <f>IF(ISERROR(INDEX(T_Activities[],$F$12+$E142,4)),"-",IF(AND($F142=$B$13+1,$G142=$A$10),INDEX(T_Activities[],$F$12+$E142,4),"-"))</f>
        <v>-</v>
      </c>
      <c r="B142" s="172" t="str">
        <f>IF(ISERROR(INDEX(T_Activities[],$F$12+$E142,5)),"-",IF(AND($F142=$B$13+1,$G142=$A$10),INDEX(T_Activities[],$F$12+$E142,5),"-"))</f>
        <v>-</v>
      </c>
      <c r="C142" s="173" t="str">
        <f>IF(ISERROR(INDEX(T_Activities[],$F$12+$E142,2)),"-",IF(AND($F142=$B$13+1,$G142=$A$10),INDEX(T_Activities[],$F$12+$E142,2),"-"))</f>
        <v>-</v>
      </c>
      <c r="E142" s="228">
        <v>20</v>
      </c>
      <c r="F142" s="229">
        <f>INDEX(T_Activities[[Week]:[Activities]],$F$12+E142,1)</f>
        <v>6</v>
      </c>
      <c r="G142" s="223" t="str">
        <f>IF(F142=$B$13+1,INDEX(T_Activities[],$F$12+$E142,6),"-")</f>
        <v>-</v>
      </c>
      <c r="H142" s="33"/>
      <c r="I142" s="33"/>
      <c r="J142" s="33"/>
      <c r="K142" s="33"/>
      <c r="L142" s="33"/>
      <c r="M142" s="33"/>
      <c r="N142" s="33"/>
      <c r="O142" s="33"/>
      <c r="P142" s="33"/>
      <c r="Q142" s="33"/>
      <c r="R142" s="33"/>
    </row>
    <row r="143" spans="1:18" hidden="1" x14ac:dyDescent="0.2">
      <c r="A143" s="171" t="str">
        <f>IF(ISERROR(INDEX(T_Activities[],$F$12+$E143,4)),"-",IF(AND($F143=$B$13+1,$G143=$A$10),INDEX(T_Activities[],$F$12+$E143,4),"-"))</f>
        <v>-</v>
      </c>
      <c r="B143" s="172" t="str">
        <f>IF(ISERROR(INDEX(T_Activities[],$F$12+$E143,5)),"-",IF(AND($F143=$B$13+1,$G143=$A$10),INDEX(T_Activities[],$F$12+$E143,5),"-"))</f>
        <v>-</v>
      </c>
      <c r="C143" s="173" t="str">
        <f>IF(ISERROR(INDEX(T_Activities[],$F$12+$E143,2)),"-",IF(AND($F143=$B$13+1,$G143=$A$10),INDEX(T_Activities[],$F$12+$E143,2),"-"))</f>
        <v>-</v>
      </c>
      <c r="E143" s="228">
        <v>21</v>
      </c>
      <c r="F143" s="229">
        <f>INDEX(T_Activities[[Week]:[Activities]],$F$12+E143,1)</f>
        <v>6</v>
      </c>
      <c r="G143" s="223" t="str">
        <f>IF(F143=$B$13+1,INDEX(T_Activities[],$F$12+$E143,6),"-")</f>
        <v>-</v>
      </c>
      <c r="H143" s="33"/>
      <c r="I143" s="33"/>
      <c r="J143" s="33"/>
      <c r="K143" s="33"/>
      <c r="L143" s="33"/>
      <c r="M143" s="33"/>
      <c r="N143" s="33"/>
      <c r="O143" s="33"/>
      <c r="P143" s="33"/>
      <c r="Q143" s="33"/>
      <c r="R143" s="33"/>
    </row>
    <row r="144" spans="1:18" hidden="1" x14ac:dyDescent="0.2">
      <c r="A144" s="171" t="str">
        <f>IF(ISERROR(INDEX(T_Activities[],$F$12+$E144,4)),"-",IF(AND($F144=$B$13+1,$G144=$A$10),INDEX(T_Activities[],$F$12+$E144,4),"-"))</f>
        <v>-</v>
      </c>
      <c r="B144" s="172" t="str">
        <f>IF(ISERROR(INDEX(T_Activities[],$F$12+$E144,5)),"-",IF(AND($F144=$B$13+1,$G144=$A$10),INDEX(T_Activities[],$F$12+$E144,5),"-"))</f>
        <v>-</v>
      </c>
      <c r="C144" s="173" t="str">
        <f>IF(ISERROR(INDEX(T_Activities[],$F$12+$E144,2)),"-",IF(AND($F144=$B$13+1,$G144=$A$10),INDEX(T_Activities[],$F$12+$E144,2),"-"))</f>
        <v>-</v>
      </c>
      <c r="E144" s="228">
        <v>22</v>
      </c>
      <c r="F144" s="229">
        <f>INDEX(T_Activities[[Week]:[Activities]],$F$12+E144,1)</f>
        <v>6</v>
      </c>
      <c r="G144" s="223" t="str">
        <f>IF(F144=$B$13+1,INDEX(T_Activities[],$F$12+$E144,6),"-")</f>
        <v>-</v>
      </c>
      <c r="H144" s="33"/>
      <c r="I144" s="33"/>
      <c r="J144" s="33"/>
      <c r="K144" s="33"/>
      <c r="L144" s="33"/>
      <c r="M144" s="33"/>
      <c r="N144" s="33"/>
      <c r="O144" s="33"/>
      <c r="P144" s="33"/>
      <c r="Q144" s="33"/>
      <c r="R144" s="33"/>
    </row>
    <row r="145" spans="1:18" hidden="1" x14ac:dyDescent="0.2">
      <c r="A145" s="171" t="str">
        <f>IF(ISERROR(INDEX(T_Activities[],$F$12+$E145,4)),"-",IF(AND($F145=$B$13+1,$G145=$A$10),INDEX(T_Activities[],$F$12+$E145,4),"-"))</f>
        <v>-</v>
      </c>
      <c r="B145" s="172" t="str">
        <f>IF(ISERROR(INDEX(T_Activities[],$F$12+$E145,5)),"-",IF(AND($F145=$B$13+1,$G145=$A$10),INDEX(T_Activities[],$F$12+$E145,5),"-"))</f>
        <v>-</v>
      </c>
      <c r="C145" s="173" t="str">
        <f>IF(ISERROR(INDEX(T_Activities[],$F$12+$E145,2)),"-",IF(AND($F145=$B$13+1,$G145=$A$10),INDEX(T_Activities[],$F$12+$E145,2),"-"))</f>
        <v>-</v>
      </c>
      <c r="E145" s="228">
        <v>23</v>
      </c>
      <c r="F145" s="229">
        <f>INDEX(T_Activities[[Week]:[Activities]],$F$12+E145,1)</f>
        <v>6</v>
      </c>
      <c r="G145" s="223" t="str">
        <f>IF(F145=$B$13+1,INDEX(T_Activities[],$F$12+$E145,6),"-")</f>
        <v>-</v>
      </c>
      <c r="H145" s="33"/>
      <c r="I145" s="33"/>
      <c r="J145" s="33"/>
      <c r="K145" s="33"/>
      <c r="L145" s="33"/>
      <c r="M145" s="33"/>
      <c r="N145" s="33"/>
      <c r="O145" s="33"/>
      <c r="P145" s="33"/>
      <c r="Q145" s="33"/>
      <c r="R145" s="33"/>
    </row>
    <row r="146" spans="1:18" hidden="1" x14ac:dyDescent="0.2">
      <c r="A146" s="171" t="str">
        <f>IF(ISERROR(INDEX(T_Activities[],$F$12+$E146,4)),"-",IF(AND($F146=$B$13+1,$G146=$A$10),INDEX(T_Activities[],$F$12+$E146,4),"-"))</f>
        <v>-</v>
      </c>
      <c r="B146" s="172" t="str">
        <f>IF(ISERROR(INDEX(T_Activities[],$F$12+$E146,5)),"-",IF(AND($F146=$B$13+1,$G146=$A$10),INDEX(T_Activities[],$F$12+$E146,5),"-"))</f>
        <v>-</v>
      </c>
      <c r="C146" s="173" t="str">
        <f>IF(ISERROR(INDEX(T_Activities[],$F$12+$E146,2)),"-",IF(AND($F146=$B$13+1,$G146=$A$10),INDEX(T_Activities[],$F$12+$E146,2),"-"))</f>
        <v>-</v>
      </c>
      <c r="E146" s="228">
        <v>24</v>
      </c>
      <c r="F146" s="229">
        <f>INDEX(T_Activities[[Week]:[Activities]],$F$12+E146,1)</f>
        <v>6</v>
      </c>
      <c r="G146" s="223" t="str">
        <f>IF(F146=$B$13+1,INDEX(T_Activities[],$F$12+$E146,6),"-")</f>
        <v>-</v>
      </c>
      <c r="H146" s="33"/>
      <c r="I146" s="33"/>
      <c r="J146" s="33"/>
      <c r="K146" s="33"/>
      <c r="L146" s="33"/>
      <c r="M146" s="33"/>
      <c r="N146" s="33"/>
      <c r="O146" s="33"/>
      <c r="P146" s="33"/>
      <c r="Q146" s="33"/>
      <c r="R146" s="33"/>
    </row>
    <row r="147" spans="1:18" hidden="1" x14ac:dyDescent="0.2">
      <c r="A147" s="171" t="str">
        <f>IF(ISERROR(INDEX(T_Activities[],$F$12+$E147,4)),"-",IF(AND($F147=$B$13+1,$G147=$A$10),INDEX(T_Activities[],$F$12+$E147,4),"-"))</f>
        <v>-</v>
      </c>
      <c r="B147" s="172" t="str">
        <f>IF(ISERROR(INDEX(T_Activities[],$F$12+$E147,5)),"-",IF(AND($F147=$B$13+1,$G147=$A$10),INDEX(T_Activities[],$F$12+$E147,5),"-"))</f>
        <v>-</v>
      </c>
      <c r="C147" s="173" t="str">
        <f>IF(ISERROR(INDEX(T_Activities[],$F$12+$E147,2)),"-",IF(AND($F147=$B$13+1,$G147=$A$10),INDEX(T_Activities[],$F$12+$E147,2),"-"))</f>
        <v>-</v>
      </c>
      <c r="E147" s="228">
        <v>25</v>
      </c>
      <c r="F147" s="229">
        <f>INDEX(T_Activities[[Week]:[Activities]],$F$12+E147,1)</f>
        <v>7</v>
      </c>
      <c r="G147" s="223" t="str">
        <f>IF(F147=$B$13+1,INDEX(T_Activities[],$F$12+$E147,6),"-")</f>
        <v>-</v>
      </c>
      <c r="H147" s="33"/>
      <c r="I147" s="33"/>
      <c r="J147" s="33"/>
      <c r="K147" s="33"/>
      <c r="L147" s="33"/>
      <c r="M147" s="33"/>
      <c r="N147" s="33"/>
      <c r="O147" s="33"/>
      <c r="P147" s="33"/>
      <c r="Q147" s="33"/>
      <c r="R147" s="33"/>
    </row>
    <row r="148" spans="1:18" hidden="1" x14ac:dyDescent="0.2">
      <c r="A148" s="171" t="str">
        <f>IF(ISERROR(INDEX(T_Activities[],$F$12+$E148,4)),"-",IF(AND($F148=$B$13+1,$G148=$A$10),INDEX(T_Activities[],$F$12+$E148,4),"-"))</f>
        <v>-</v>
      </c>
      <c r="B148" s="172" t="str">
        <f>IF(ISERROR(INDEX(T_Activities[],$F$12+$E148,5)),"-",IF(AND($F148=$B$13+1,$G148=$A$10),INDEX(T_Activities[],$F$12+$E148,5),"-"))</f>
        <v>-</v>
      </c>
      <c r="C148" s="173" t="str">
        <f>IF(ISERROR(INDEX(T_Activities[],$F$12+$E148,2)),"-",IF(AND($F148=$B$13+1,$G148=$A$10),INDEX(T_Activities[],$F$12+$E148,2),"-"))</f>
        <v>-</v>
      </c>
      <c r="E148" s="228">
        <v>26</v>
      </c>
      <c r="F148" s="229">
        <f>INDEX(T_Activities[[Week]:[Activities]],$F$12+E148,1)</f>
        <v>7</v>
      </c>
      <c r="G148" s="223" t="str">
        <f>IF(F148=$B$13+1,INDEX(T_Activities[],$F$12+$E148,6),"-")</f>
        <v>-</v>
      </c>
      <c r="H148" s="33"/>
      <c r="I148" s="33"/>
      <c r="J148" s="33"/>
      <c r="K148" s="33"/>
      <c r="L148" s="33"/>
      <c r="M148" s="33"/>
      <c r="N148" s="33"/>
      <c r="O148" s="33"/>
      <c r="P148" s="33"/>
      <c r="Q148" s="33"/>
      <c r="R148" s="33"/>
    </row>
    <row r="149" spans="1:18" hidden="1" x14ac:dyDescent="0.2">
      <c r="A149" s="171" t="str">
        <f>IF(ISERROR(INDEX(T_Activities[],$F$12+$E149,4)),"-",IF(AND($F149=$B$13+1,$G149=$A$10),INDEX(T_Activities[],$F$12+$E149,4),"-"))</f>
        <v>-</v>
      </c>
      <c r="B149" s="172" t="str">
        <f>IF(ISERROR(INDEX(T_Activities[],$F$12+$E149,5)),"-",IF(AND($F149=$B$13+1,$G149=$A$10),INDEX(T_Activities[],$F$12+$E149,5),"-"))</f>
        <v>-</v>
      </c>
      <c r="C149" s="173" t="str">
        <f>IF(ISERROR(INDEX(T_Activities[],$F$12+$E149,2)),"-",IF(AND($F149=$B$13+1,$G149=$A$10),INDEX(T_Activities[],$F$12+$E149,2),"-"))</f>
        <v>-</v>
      </c>
      <c r="E149" s="228">
        <v>27</v>
      </c>
      <c r="F149" s="229">
        <f>INDEX(T_Activities[[Week]:[Activities]],$F$12+E149,1)</f>
        <v>7</v>
      </c>
      <c r="G149" s="223" t="str">
        <f>IF(F149=$B$13+1,INDEX(T_Activities[],$F$12+$E149,6),"-")</f>
        <v>-</v>
      </c>
      <c r="H149" s="33"/>
      <c r="I149" s="33"/>
      <c r="J149" s="33"/>
      <c r="K149" s="33"/>
      <c r="L149" s="33"/>
      <c r="M149" s="33"/>
      <c r="N149" s="33"/>
      <c r="O149" s="33"/>
      <c r="P149" s="33"/>
      <c r="Q149" s="33"/>
      <c r="R149" s="33"/>
    </row>
    <row r="150" spans="1:18" hidden="1" x14ac:dyDescent="0.2">
      <c r="A150" s="171" t="str">
        <f>IF(ISERROR(INDEX(T_Activities[],$F$12+$E150,4)),"-",IF(AND($F150=$B$13+1,$G150=$A$10),INDEX(T_Activities[],$F$12+$E150,4),"-"))</f>
        <v>-</v>
      </c>
      <c r="B150" s="172" t="str">
        <f>IF(ISERROR(INDEX(T_Activities[],$F$12+$E150,5)),"-",IF(AND($F150=$B$13+1,$G150=$A$10),INDEX(T_Activities[],$F$12+$E150,5),"-"))</f>
        <v>-</v>
      </c>
      <c r="C150" s="173" t="str">
        <f>IF(ISERROR(INDEX(T_Activities[],$F$12+$E150,2)),"-",IF(AND($F150=$B$13+1,$G150=$A$10),INDEX(T_Activities[],$F$12+$E150,2),"-"))</f>
        <v>-</v>
      </c>
      <c r="E150" s="228">
        <v>28</v>
      </c>
      <c r="F150" s="229">
        <f>INDEX(T_Activities[[Week]:[Activities]],$F$12+E150,1)</f>
        <v>7</v>
      </c>
      <c r="G150" s="223" t="str">
        <f>IF(F150=$B$13+1,INDEX(T_Activities[],$F$12+$E150,6),"-")</f>
        <v>-</v>
      </c>
      <c r="H150" s="33"/>
      <c r="I150" s="33"/>
      <c r="J150" s="33"/>
      <c r="K150" s="33"/>
      <c r="L150" s="33"/>
      <c r="M150" s="33"/>
      <c r="N150" s="33"/>
      <c r="O150" s="33"/>
      <c r="P150" s="33"/>
      <c r="Q150" s="33"/>
      <c r="R150" s="33"/>
    </row>
    <row r="151" spans="1:18" hidden="1" x14ac:dyDescent="0.2">
      <c r="A151" s="171" t="str">
        <f>IF(ISERROR(INDEX(T_Activities[],$F$12+$E151,4)),"-",IF(AND($F151=$B$13+1,$G151=$A$10),INDEX(T_Activities[],$F$12+$E151,4),"-"))</f>
        <v>-</v>
      </c>
      <c r="B151" s="172" t="str">
        <f>IF(ISERROR(INDEX(T_Activities[],$F$12+$E151,5)),"-",IF(AND($F151=$B$13+1,$G151=$A$10),INDEX(T_Activities[],$F$12+$E151,5),"-"))</f>
        <v>-</v>
      </c>
      <c r="C151" s="173" t="str">
        <f>IF(ISERROR(INDEX(T_Activities[],$F$12+$E151,2)),"-",IF(AND($F151=$B$13+1,$G151=$A$10),INDEX(T_Activities[],$F$12+$E151,2),"-"))</f>
        <v>-</v>
      </c>
      <c r="E151" s="228">
        <v>29</v>
      </c>
      <c r="F151" s="229">
        <f>INDEX(T_Activities[[Week]:[Activities]],$F$12+E151,1)</f>
        <v>7</v>
      </c>
      <c r="G151" s="223" t="str">
        <f>IF(F151=$B$13+1,INDEX(T_Activities[],$F$12+$E151,6),"-")</f>
        <v>-</v>
      </c>
      <c r="H151" s="33"/>
      <c r="I151" s="33"/>
      <c r="J151" s="33"/>
      <c r="K151" s="33"/>
      <c r="L151" s="33"/>
      <c r="M151" s="33"/>
      <c r="N151" s="33"/>
      <c r="O151" s="33"/>
      <c r="P151" s="33"/>
      <c r="Q151" s="33"/>
      <c r="R151" s="33"/>
    </row>
    <row r="152" spans="1:18" hidden="1" x14ac:dyDescent="0.2">
      <c r="A152" s="171" t="str">
        <f>IF(ISERROR(INDEX(T_Activities[],$F$12+$E152,4)),"-",IF(AND($F152=$B$13+1,$G152=$A$10),INDEX(T_Activities[],$F$12+$E152,4),"-"))</f>
        <v>-</v>
      </c>
      <c r="B152" s="172" t="str">
        <f>IF(ISERROR(INDEX(T_Activities[],$F$12+$E152,5)),"-",IF(AND($F152=$B$13+1,$G152=$A$10),INDEX(T_Activities[],$F$12+$E152,5),"-"))</f>
        <v>-</v>
      </c>
      <c r="C152" s="173" t="str">
        <f>IF(ISERROR(INDEX(T_Activities[],$F$12+$E152,2)),"-",IF(AND($F152=$B$13+1,$G152=$A$10),INDEX(T_Activities[],$F$12+$E152,2),"-"))</f>
        <v>-</v>
      </c>
      <c r="E152" s="228">
        <v>30</v>
      </c>
      <c r="F152" s="229">
        <f>INDEX(T_Activities[[Week]:[Activities]],$F$12+E152,1)</f>
        <v>8</v>
      </c>
      <c r="G152" s="223" t="str">
        <f>IF(F152=$B$13+1,INDEX(T_Activities[],$F$12+$E152,6),"-")</f>
        <v>-</v>
      </c>
      <c r="H152" s="33"/>
      <c r="I152" s="33"/>
      <c r="J152" s="33"/>
      <c r="K152" s="33"/>
      <c r="L152" s="33"/>
      <c r="M152" s="33"/>
      <c r="N152" s="33"/>
      <c r="O152" s="33"/>
      <c r="P152" s="33"/>
      <c r="Q152" s="33"/>
      <c r="R152" s="33"/>
    </row>
    <row r="153" spans="1:18" hidden="1" x14ac:dyDescent="0.2">
      <c r="A153" s="171" t="str">
        <f>IF(ISERROR(INDEX(T_Activities[],$F$12+$E153,4)),"-",IF(AND($F153=$B$13+1,$G153=$A$10),INDEX(T_Activities[],$F$12+$E153,4),"-"))</f>
        <v>-</v>
      </c>
      <c r="B153" s="172" t="str">
        <f>IF(ISERROR(INDEX(T_Activities[],$F$12+$E153,5)),"-",IF(AND($F153=$B$13+1,$G153=$A$10),INDEX(T_Activities[],$F$12+$E153,5),"-"))</f>
        <v>-</v>
      </c>
      <c r="C153" s="173" t="str">
        <f>IF(ISERROR(INDEX(T_Activities[],$F$12+$E153,2)),"-",IF(AND($F153=$B$13+1,$G153=$A$10),INDEX(T_Activities[],$F$12+$E153,2),"-"))</f>
        <v>-</v>
      </c>
      <c r="E153" s="228">
        <v>31</v>
      </c>
      <c r="F153" s="229">
        <f>INDEX(T_Activities[[Week]:[Activities]],$F$12+E153,1)</f>
        <v>8</v>
      </c>
      <c r="G153" s="223" t="str">
        <f>IF(F153=$B$13+1,INDEX(T_Activities[],$F$12+$E153,6),"-")</f>
        <v>-</v>
      </c>
      <c r="H153" s="33"/>
      <c r="I153" s="33"/>
      <c r="J153" s="33"/>
      <c r="K153" s="33"/>
      <c r="L153" s="33"/>
      <c r="M153" s="33"/>
      <c r="N153" s="33"/>
      <c r="O153" s="33"/>
      <c r="P153" s="33"/>
      <c r="Q153" s="33"/>
      <c r="R153" s="33"/>
    </row>
    <row r="154" spans="1:18" hidden="1" x14ac:dyDescent="0.2">
      <c r="A154" s="171" t="str">
        <f>IF(ISERROR(INDEX(T_Activities[],$F$12+$E154,4)),"-",IF(AND($F154=$B$13+1,$G154=$A$10),INDEX(T_Activities[],$F$12+$E154,4),"-"))</f>
        <v>-</v>
      </c>
      <c r="B154" s="172" t="str">
        <f>IF(ISERROR(INDEX(T_Activities[],$F$12+$E154,5)),"-",IF(AND($F154=$B$13+1,$G154=$A$10),INDEX(T_Activities[],$F$12+$E154,5),"-"))</f>
        <v>-</v>
      </c>
      <c r="C154" s="173" t="str">
        <f>IF(ISERROR(INDEX(T_Activities[],$F$12+$E154,2)),"-",IF(AND($F154=$B$13+1,$G154=$A$10),INDEX(T_Activities[],$F$12+$E154,2),"-"))</f>
        <v>-</v>
      </c>
      <c r="E154" s="228">
        <v>32</v>
      </c>
      <c r="F154" s="229">
        <f>INDEX(T_Activities[[Week]:[Activities]],$F$12+E154,1)</f>
        <v>8</v>
      </c>
      <c r="G154" s="223" t="str">
        <f>IF(F154=$B$13+1,INDEX(T_Activities[],$F$12+$E154,6),"-")</f>
        <v>-</v>
      </c>
      <c r="H154" s="33"/>
      <c r="I154" s="33"/>
      <c r="J154" s="33"/>
      <c r="K154" s="33"/>
      <c r="L154" s="33"/>
      <c r="M154" s="33"/>
      <c r="N154" s="33"/>
      <c r="O154" s="33"/>
      <c r="P154" s="33"/>
      <c r="Q154" s="33"/>
      <c r="R154" s="33"/>
    </row>
    <row r="155" spans="1:18" hidden="1" x14ac:dyDescent="0.2">
      <c r="A155" s="171" t="str">
        <f>IF(ISERROR(INDEX(T_Activities[],$F$12+$E155,4)),"-",IF(AND($F155=$B$13+1,$G155=$A$10),INDEX(T_Activities[],$F$12+$E155,4),"-"))</f>
        <v>-</v>
      </c>
      <c r="B155" s="172" t="str">
        <f>IF(ISERROR(INDEX(T_Activities[],$F$12+$E155,5)),"-",IF(AND($F155=$B$13+1,$G155=$A$10),INDEX(T_Activities[],$F$12+$E155,5),"-"))</f>
        <v>-</v>
      </c>
      <c r="C155" s="173" t="str">
        <f>IF(ISERROR(INDEX(T_Activities[],$F$12+$E155,2)),"-",IF(AND($F155=$B$13+1,$G155=$A$10),INDEX(T_Activities[],$F$12+$E155,2),"-"))</f>
        <v>-</v>
      </c>
      <c r="E155" s="228">
        <v>33</v>
      </c>
      <c r="F155" s="229">
        <f>INDEX(T_Activities[[Week]:[Activities]],$F$12+E155,1)</f>
        <v>8</v>
      </c>
      <c r="G155" s="223" t="str">
        <f>IF(F155=$B$13+1,INDEX(T_Activities[],$F$12+$E155,6),"-")</f>
        <v>-</v>
      </c>
      <c r="H155" s="33"/>
      <c r="I155" s="33"/>
      <c r="J155" s="33"/>
      <c r="K155" s="33"/>
      <c r="L155" s="33"/>
      <c r="M155" s="33"/>
      <c r="N155" s="33"/>
      <c r="O155" s="33"/>
      <c r="P155" s="33"/>
      <c r="Q155" s="33"/>
      <c r="R155" s="33"/>
    </row>
    <row r="156" spans="1:18" hidden="1" x14ac:dyDescent="0.2">
      <c r="A156" s="171" t="str">
        <f>IF(ISERROR(INDEX(T_Activities[],$F$12+$E156,4)),"-",IF(AND($F156=$B$13+1,$G156=$A$10),INDEX(T_Activities[],$F$12+$E156,4),"-"))</f>
        <v>-</v>
      </c>
      <c r="B156" s="172" t="str">
        <f>IF(ISERROR(INDEX(T_Activities[],$F$12+$E156,5)),"-",IF(AND($F156=$B$13+1,$G156=$A$10),INDEX(T_Activities[],$F$12+$E156,5),"-"))</f>
        <v>-</v>
      </c>
      <c r="C156" s="173" t="str">
        <f>IF(ISERROR(INDEX(T_Activities[],$F$12+$E156,2)),"-",IF(AND($F156=$B$13+1,$G156=$A$10),INDEX(T_Activities[],$F$12+$E156,2),"-"))</f>
        <v>-</v>
      </c>
      <c r="E156" s="228">
        <v>34</v>
      </c>
      <c r="F156" s="229">
        <f>INDEX(T_Activities[[Week]:[Activities]],$F$12+E156,1)</f>
        <v>8</v>
      </c>
      <c r="G156" s="223" t="str">
        <f>IF(F156=$B$13+1,INDEX(T_Activities[],$F$12+$E156,6),"-")</f>
        <v>-</v>
      </c>
      <c r="H156" s="33"/>
      <c r="I156" s="33"/>
      <c r="J156" s="33"/>
      <c r="K156" s="33"/>
      <c r="L156" s="33"/>
      <c r="M156" s="33"/>
      <c r="N156" s="33"/>
      <c r="O156" s="33"/>
      <c r="P156" s="33"/>
      <c r="Q156" s="33"/>
      <c r="R156" s="33"/>
    </row>
    <row r="157" spans="1:18" hidden="1" x14ac:dyDescent="0.2">
      <c r="A157" s="171" t="str">
        <f>IF(ISERROR(INDEX(T_Activities[],$F$12+$E157,4)),"-",IF(AND($F157=$B$13+1,$G157=$A$10),INDEX(T_Activities[],$F$12+$E157,4),"-"))</f>
        <v>-</v>
      </c>
      <c r="B157" s="172" t="str">
        <f>IF(ISERROR(INDEX(T_Activities[],$F$12+$E157,5)),"-",IF(AND($F157=$B$13+1,$G157=$A$10),INDEX(T_Activities[],$F$12+$E157,5),"-"))</f>
        <v>-</v>
      </c>
      <c r="C157" s="173" t="str">
        <f>IF(ISERROR(INDEX(T_Activities[],$F$12+$E157,2)),"-",IF(AND($F157=$B$13+1,$G157=$A$10),INDEX(T_Activities[],$F$12+$E157,2),"-"))</f>
        <v>-</v>
      </c>
      <c r="E157" s="228">
        <v>35</v>
      </c>
      <c r="F157" s="229">
        <f>INDEX(T_Activities[[Week]:[Activities]],$F$12+E157,1)</f>
        <v>9</v>
      </c>
      <c r="G157" s="223" t="str">
        <f>IF(F157=$B$13+1,INDEX(T_Activities[],$F$12+$E157,6),"-")</f>
        <v>-</v>
      </c>
      <c r="H157" s="33"/>
      <c r="I157" s="33"/>
      <c r="J157" s="33"/>
      <c r="K157" s="33"/>
      <c r="L157" s="33"/>
      <c r="M157" s="33"/>
      <c r="N157" s="33"/>
      <c r="O157" s="33"/>
      <c r="P157" s="33"/>
      <c r="Q157" s="33"/>
      <c r="R157" s="33"/>
    </row>
    <row r="158" spans="1:18" hidden="1" x14ac:dyDescent="0.2">
      <c r="A158" s="171" t="str">
        <f>IF(ISERROR(INDEX(T_Activities[],$F$12+$E158,4)),"-",IF(AND($F158=$B$13+1,$G158=$A$10),INDEX(T_Activities[],$F$12+$E158,4),"-"))</f>
        <v>-</v>
      </c>
      <c r="B158" s="172" t="str">
        <f>IF(ISERROR(INDEX(T_Activities[],$F$12+$E158,5)),"-",IF(AND($F158=$B$13+1,$G158=$A$10),INDEX(T_Activities[],$F$12+$E158,5),"-"))</f>
        <v>-</v>
      </c>
      <c r="C158" s="173" t="str">
        <f>IF(ISERROR(INDEX(T_Activities[],$F$12+$E158,2)),"-",IF(AND($F158=$B$13+1,$G158=$A$10),INDEX(T_Activities[],$F$12+$E158,2),"-"))</f>
        <v>-</v>
      </c>
      <c r="E158" s="228">
        <v>36</v>
      </c>
      <c r="F158" s="229">
        <f>INDEX(T_Activities[[Week]:[Activities]],$F$12+E158,1)</f>
        <v>9</v>
      </c>
      <c r="G158" s="223" t="str">
        <f>IF(F158=$B$13+1,INDEX(T_Activities[],$F$12+$E158,6),"-")</f>
        <v>-</v>
      </c>
      <c r="H158" s="33"/>
      <c r="I158" s="33"/>
      <c r="J158" s="33"/>
      <c r="K158" s="33"/>
      <c r="L158" s="33"/>
      <c r="M158" s="33"/>
      <c r="N158" s="33"/>
      <c r="O158" s="33"/>
      <c r="P158" s="33"/>
      <c r="Q158" s="33"/>
      <c r="R158" s="33"/>
    </row>
    <row r="159" spans="1:18" hidden="1" x14ac:dyDescent="0.2">
      <c r="A159" s="171" t="str">
        <f>IF(ISERROR(INDEX(T_Activities[],$F$12+$E159,4)),"-",IF(AND($F159=$B$13+1,$G159=$A$10),INDEX(T_Activities[],$F$12+$E159,4),"-"))</f>
        <v>-</v>
      </c>
      <c r="B159" s="172" t="str">
        <f>IF(ISERROR(INDEX(T_Activities[],$F$12+$E159,5)),"-",IF(AND($F159=$B$13+1,$G159=$A$10),INDEX(T_Activities[],$F$12+$E159,5),"-"))</f>
        <v>-</v>
      </c>
      <c r="C159" s="173" t="str">
        <f>IF(ISERROR(INDEX(T_Activities[],$F$12+$E159,2)),"-",IF(AND($F159=$B$13+1,$G159=$A$10),INDEX(T_Activities[],$F$12+$E159,2),"-"))</f>
        <v>-</v>
      </c>
      <c r="E159" s="228">
        <v>37</v>
      </c>
      <c r="F159" s="229">
        <f>INDEX(T_Activities[[Week]:[Activities]],$F$12+E159,1)</f>
        <v>9</v>
      </c>
      <c r="G159" s="223" t="str">
        <f>IF(F159=$B$13+1,INDEX(T_Activities[],$F$12+$E159,6),"-")</f>
        <v>-</v>
      </c>
      <c r="H159" s="33"/>
      <c r="I159" s="33"/>
      <c r="J159" s="33"/>
      <c r="K159" s="33"/>
      <c r="L159" s="33"/>
      <c r="M159" s="33"/>
      <c r="N159" s="33"/>
      <c r="O159" s="33"/>
      <c r="P159" s="33"/>
      <c r="Q159" s="33"/>
      <c r="R159" s="33"/>
    </row>
    <row r="160" spans="1:18" hidden="1" x14ac:dyDescent="0.2">
      <c r="A160" s="171" t="str">
        <f>IF(ISERROR(INDEX(T_Activities[],$F$12+$E160,4)),"-",IF(AND($F160=$B$13+1,$G160=$A$10),INDEX(T_Activities[],$F$12+$E160,4),"-"))</f>
        <v>-</v>
      </c>
      <c r="B160" s="172" t="str">
        <f>IF(ISERROR(INDEX(T_Activities[],$F$12+$E160,5)),"-",IF(AND($F160=$B$13+1,$G160=$A$10),INDEX(T_Activities[],$F$12+$E160,5),"-"))</f>
        <v>-</v>
      </c>
      <c r="C160" s="173" t="str">
        <f>IF(ISERROR(INDEX(T_Activities[],$F$12+$E160,2)),"-",IF(AND($F160=$B$13+1,$G160=$A$10),INDEX(T_Activities[],$F$12+$E160,2),"-"))</f>
        <v>-</v>
      </c>
      <c r="E160" s="228">
        <v>38</v>
      </c>
      <c r="F160" s="229">
        <f>INDEX(T_Activities[[Week]:[Activities]],$F$12+E160,1)</f>
        <v>9</v>
      </c>
      <c r="G160" s="223" t="str">
        <f>IF(F160=$B$13+1,INDEX(T_Activities[],$F$12+$E160,6),"-")</f>
        <v>-</v>
      </c>
      <c r="H160" s="33"/>
      <c r="I160" s="33"/>
      <c r="J160" s="33"/>
      <c r="K160" s="33"/>
      <c r="L160" s="33"/>
      <c r="M160" s="33"/>
      <c r="N160" s="33"/>
      <c r="O160" s="33"/>
      <c r="P160" s="33"/>
      <c r="Q160" s="33"/>
      <c r="R160" s="33"/>
    </row>
    <row r="161" spans="1:18" hidden="1" x14ac:dyDescent="0.2">
      <c r="A161" s="171" t="str">
        <f>IF(ISERROR(INDEX(T_Activities[],$F$12+$E161,4)),"-",IF(AND($F161=$B$13+1,$G161=$A$10),INDEX(T_Activities[],$F$12+$E161,4),"-"))</f>
        <v>-</v>
      </c>
      <c r="B161" s="172" t="str">
        <f>IF(ISERROR(INDEX(T_Activities[],$F$12+$E161,5)),"-",IF(AND($F161=$B$13+1,$G161=$A$10),INDEX(T_Activities[],$F$12+$E161,5),"-"))</f>
        <v>-</v>
      </c>
      <c r="C161" s="173" t="str">
        <f>IF(ISERROR(INDEX(T_Activities[],$F$12+$E161,2)),"-",IF(AND($F161=$B$13+1,$G161=$A$10),INDEX(T_Activities[],$F$12+$E161,2),"-"))</f>
        <v>-</v>
      </c>
      <c r="E161" s="228">
        <v>39</v>
      </c>
      <c r="F161" s="229">
        <f>INDEX(T_Activities[[Week]:[Activities]],$F$12+E161,1)</f>
        <v>9</v>
      </c>
      <c r="G161" s="223" t="str">
        <f>IF(F161=$B$13+1,INDEX(T_Activities[],$F$12+$E161,6),"-")</f>
        <v>-</v>
      </c>
      <c r="H161" s="33"/>
      <c r="I161" s="33"/>
      <c r="J161" s="33"/>
      <c r="K161" s="33"/>
      <c r="L161" s="33"/>
      <c r="M161" s="33"/>
      <c r="N161" s="33"/>
      <c r="O161" s="33"/>
      <c r="P161" s="33"/>
      <c r="Q161" s="33"/>
      <c r="R161" s="33"/>
    </row>
    <row r="162" spans="1:18" hidden="1" x14ac:dyDescent="0.2">
      <c r="A162" s="171" t="str">
        <f>IF(ISERROR(INDEX(T_Activities[],$F$12+$E162,4)),"-",IF(AND($F162=$B$13+1,$G162=$A$10),INDEX(T_Activities[],$F$12+$E162,4),"-"))</f>
        <v>-</v>
      </c>
      <c r="B162" s="172" t="str">
        <f>IF(ISERROR(INDEX(T_Activities[],$F$12+$E162,5)),"-",IF(AND($F162=$B$13+1,$G162=$A$10),INDEX(T_Activities[],$F$12+$E162,5),"-"))</f>
        <v>-</v>
      </c>
      <c r="C162" s="173" t="str">
        <f>IF(ISERROR(INDEX(T_Activities[],$F$12+$E162,2)),"-",IF(AND($F162=$B$13+1,$G162=$A$10),INDEX(T_Activities[],$F$12+$E162,2),"-"))</f>
        <v>-</v>
      </c>
      <c r="E162" s="228">
        <v>40</v>
      </c>
      <c r="F162" s="229">
        <f>INDEX(T_Activities[[Week]:[Activities]],$F$12+E162,1)</f>
        <v>9</v>
      </c>
      <c r="G162" s="223" t="str">
        <f>IF(F162=$B$13+1,INDEX(T_Activities[],$F$12+$E162,6),"-")</f>
        <v>-</v>
      </c>
      <c r="H162" s="33"/>
      <c r="I162" s="33"/>
      <c r="J162" s="33"/>
      <c r="K162" s="33"/>
      <c r="L162" s="33"/>
      <c r="M162" s="33"/>
      <c r="N162" s="33"/>
      <c r="O162" s="33"/>
      <c r="P162" s="33"/>
      <c r="Q162" s="33"/>
      <c r="R162" s="33"/>
    </row>
    <row r="163" spans="1:18" hidden="1" x14ac:dyDescent="0.2">
      <c r="A163" s="171" t="str">
        <f>IF(ISERROR(INDEX(T_Activities[],$F$12+$E163,4)),"-",IF(AND($F163=$B$13+1,$G163=$A$10),INDEX(T_Activities[],$F$12+$E163,4),"-"))</f>
        <v>-</v>
      </c>
      <c r="B163" s="172" t="str">
        <f>IF(ISERROR(INDEX(T_Activities[],$F$12+$E163,5)),"-",IF(AND($F163=$B$13+1,$G163=$A$10),INDEX(T_Activities[],$F$12+$E163,5),"-"))</f>
        <v>-</v>
      </c>
      <c r="C163" s="173" t="str">
        <f>IF(ISERROR(INDEX(T_Activities[],$F$12+$E163,2)),"-",IF(AND($F163=$B$13+1,$G163=$A$10),INDEX(T_Activities[],$F$12+$E163,2),"-"))</f>
        <v>-</v>
      </c>
      <c r="E163" s="228">
        <v>41</v>
      </c>
      <c r="F163" s="229">
        <f>INDEX(T_Activities[[Week]:[Activities]],$F$12+E163,1)</f>
        <v>10</v>
      </c>
      <c r="G163" s="223" t="str">
        <f>IF(F163=$B$13+1,INDEX(T_Activities[],$F$12+$E163,6),"-")</f>
        <v>-</v>
      </c>
      <c r="H163" s="33"/>
      <c r="I163" s="33"/>
      <c r="J163" s="33"/>
      <c r="K163" s="33"/>
      <c r="L163" s="33"/>
      <c r="M163" s="33"/>
      <c r="N163" s="33"/>
      <c r="O163" s="33"/>
      <c r="P163" s="33"/>
      <c r="Q163" s="33"/>
      <c r="R163" s="33"/>
    </row>
    <row r="164" spans="1:18" hidden="1" x14ac:dyDescent="0.2">
      <c r="A164" s="171" t="str">
        <f>IF(ISERROR(INDEX(T_Activities[],$F$12+$E164,4)),"-",IF(AND($F164=$B$13+1,$G164=$A$10),INDEX(T_Activities[],$F$12+$E164,4),"-"))</f>
        <v>-</v>
      </c>
      <c r="B164" s="172" t="str">
        <f>IF(ISERROR(INDEX(T_Activities[],$F$12+$E164,5)),"-",IF(AND($F164=$B$13+1,$G164=$A$10),INDEX(T_Activities[],$F$12+$E164,5),"-"))</f>
        <v>-</v>
      </c>
      <c r="C164" s="173" t="str">
        <f>IF(ISERROR(INDEX(T_Activities[],$F$12+$E164,2)),"-",IF(AND($F164=$B$13+1,$G164=$A$10),INDEX(T_Activities[],$F$12+$E164,2),"-"))</f>
        <v>-</v>
      </c>
      <c r="E164" s="228">
        <v>42</v>
      </c>
      <c r="F164" s="229">
        <f>INDEX(T_Activities[[Week]:[Activities]],$F$12+E164,1)</f>
        <v>10</v>
      </c>
      <c r="G164" s="223" t="str">
        <f>IF(F164=$B$13+1,INDEX(T_Activities[],$F$12+$E164,6),"-")</f>
        <v>-</v>
      </c>
      <c r="H164" s="33"/>
      <c r="I164" s="33"/>
      <c r="J164" s="33"/>
      <c r="K164" s="33"/>
      <c r="L164" s="33"/>
      <c r="M164" s="33"/>
      <c r="N164" s="33"/>
      <c r="O164" s="33"/>
      <c r="P164" s="33"/>
      <c r="Q164" s="33"/>
      <c r="R164" s="33"/>
    </row>
    <row r="165" spans="1:18" hidden="1" x14ac:dyDescent="0.2">
      <c r="A165" s="171" t="str">
        <f>IF(ISERROR(INDEX(T_Activities[],$F$12+$E165,4)),"-",IF(AND($F165=$B$13+1,$G165=$A$10),INDEX(T_Activities[],$F$12+$E165,4),"-"))</f>
        <v>-</v>
      </c>
      <c r="B165" s="172" t="str">
        <f>IF(ISERROR(INDEX(T_Activities[],$F$12+$E165,5)),"-",IF(AND($F165=$B$13+1,$G165=$A$10),INDEX(T_Activities[],$F$12+$E165,5),"-"))</f>
        <v>-</v>
      </c>
      <c r="C165" s="173" t="str">
        <f>IF(ISERROR(INDEX(T_Activities[],$F$12+$E165,2)),"-",IF(AND($F165=$B$13+1,$G165=$A$10),INDEX(T_Activities[],$F$12+$E165,2),"-"))</f>
        <v>-</v>
      </c>
      <c r="E165" s="228">
        <v>43</v>
      </c>
      <c r="F165" s="229">
        <f>INDEX(T_Activities[[Week]:[Activities]],$F$12+E165,1)</f>
        <v>10</v>
      </c>
      <c r="G165" s="223" t="str">
        <f>IF(F165=$B$13+1,INDEX(T_Activities[],$F$12+$E165,6),"-")</f>
        <v>-</v>
      </c>
      <c r="H165" s="33"/>
      <c r="I165" s="33"/>
      <c r="J165" s="33"/>
      <c r="K165" s="33"/>
      <c r="L165" s="33"/>
      <c r="M165" s="33"/>
      <c r="N165" s="33"/>
      <c r="O165" s="33"/>
      <c r="P165" s="33"/>
      <c r="Q165" s="33"/>
      <c r="R165" s="33"/>
    </row>
    <row r="166" spans="1:18" hidden="1" x14ac:dyDescent="0.2">
      <c r="A166" s="171" t="str">
        <f>IF(ISERROR(INDEX(T_Activities[],$F$12+$E166,4)),"-",IF(AND($F166=$B$13+1,$G166=$A$10),INDEX(T_Activities[],$F$12+$E166,4),"-"))</f>
        <v>-</v>
      </c>
      <c r="B166" s="172" t="str">
        <f>IF(ISERROR(INDEX(T_Activities[],$F$12+$E166,5)),"-",IF(AND($F166=$B$13+1,$G166=$A$10),INDEX(T_Activities[],$F$12+$E166,5),"-"))</f>
        <v>-</v>
      </c>
      <c r="C166" s="173" t="str">
        <f>IF(ISERROR(INDEX(T_Activities[],$F$12+$E166,2)),"-",IF(AND($F166=$B$13+1,$G166=$A$10),INDEX(T_Activities[],$F$12+$E166,2),"-"))</f>
        <v>-</v>
      </c>
      <c r="E166" s="228">
        <v>44</v>
      </c>
      <c r="F166" s="229">
        <f>INDEX(T_Activities[[Week]:[Activities]],$F$12+E166,1)</f>
        <v>10</v>
      </c>
      <c r="G166" s="223" t="str">
        <f>IF(F166=$B$13+1,INDEX(T_Activities[],$F$12+$E166,6),"-")</f>
        <v>-</v>
      </c>
      <c r="H166" s="33"/>
      <c r="I166" s="33"/>
      <c r="J166" s="33"/>
      <c r="K166" s="33"/>
      <c r="L166" s="33"/>
      <c r="M166" s="33"/>
      <c r="N166" s="33"/>
      <c r="O166" s="33"/>
      <c r="P166" s="33"/>
      <c r="Q166" s="33"/>
      <c r="R166" s="33"/>
    </row>
    <row r="167" spans="1:18" hidden="1" x14ac:dyDescent="0.2">
      <c r="A167" s="171" t="str">
        <f>IF(ISERROR(INDEX(T_Activities[],$F$12+$E167,4)),"-",IF(AND($F167=$B$13+1,$G167=$A$10),INDEX(T_Activities[],$F$12+$E167,4),"-"))</f>
        <v>-</v>
      </c>
      <c r="B167" s="172" t="str">
        <f>IF(ISERROR(INDEX(T_Activities[],$F$12+$E167,5)),"-",IF(AND($F167=$B$13+1,$G167=$A$10),INDEX(T_Activities[],$F$12+$E167,5),"-"))</f>
        <v>-</v>
      </c>
      <c r="C167" s="173" t="str">
        <f>IF(ISERROR(INDEX(T_Activities[],$F$12+$E167,2)),"-",IF(AND($F167=$B$13+1,$G167=$A$10),INDEX(T_Activities[],$F$12+$E167,2),"-"))</f>
        <v>-</v>
      </c>
      <c r="E167" s="228">
        <v>45</v>
      </c>
      <c r="F167" s="229">
        <f>INDEX(T_Activities[[Week]:[Activities]],$F$12+E167,1)</f>
        <v>10</v>
      </c>
      <c r="G167" s="223" t="str">
        <f>IF(F167=$B$13+1,INDEX(T_Activities[],$F$12+$E167,6),"-")</f>
        <v>-</v>
      </c>
      <c r="H167" s="33"/>
      <c r="I167" s="33"/>
      <c r="J167" s="33"/>
      <c r="K167" s="33"/>
      <c r="L167" s="33"/>
      <c r="M167" s="33"/>
      <c r="N167" s="33"/>
      <c r="O167" s="33"/>
      <c r="P167" s="33"/>
      <c r="Q167" s="33"/>
      <c r="R167" s="33"/>
    </row>
    <row r="168" spans="1:18" hidden="1" x14ac:dyDescent="0.2">
      <c r="A168" s="171" t="str">
        <f>IF(ISERROR(INDEX(T_Activities[],$F$12+$E168,4)),"-",IF(AND($F168=$B$13+1,$G168=$A$10),INDEX(T_Activities[],$F$12+$E168,4),"-"))</f>
        <v>-</v>
      </c>
      <c r="B168" s="172" t="str">
        <f>IF(ISERROR(INDEX(T_Activities[],$F$12+$E168,5)),"-",IF(AND($F168=$B$13+1,$G168=$A$10),INDEX(T_Activities[],$F$12+$E168,5),"-"))</f>
        <v>-</v>
      </c>
      <c r="C168" s="173" t="str">
        <f>IF(ISERROR(INDEX(T_Activities[],$F$12+$E168,2)),"-",IF(AND($F168=$B$13+1,$G168=$A$10),INDEX(T_Activities[],$F$12+$E168,2),"-"))</f>
        <v>-</v>
      </c>
      <c r="E168" s="228">
        <v>46</v>
      </c>
      <c r="F168" s="229">
        <f>INDEX(T_Activities[[Week]:[Activities]],$F$12+E168,1)</f>
        <v>11</v>
      </c>
      <c r="G168" s="223" t="str">
        <f>IF(F168=$B$13+1,INDEX(T_Activities[],$F$12+$E168,6),"-")</f>
        <v>-</v>
      </c>
      <c r="H168" s="33"/>
      <c r="I168" s="33"/>
      <c r="J168" s="33"/>
      <c r="K168" s="33"/>
      <c r="L168" s="33"/>
      <c r="M168" s="33"/>
      <c r="N168" s="33"/>
      <c r="O168" s="33"/>
      <c r="P168" s="33"/>
      <c r="Q168" s="33"/>
      <c r="R168" s="33"/>
    </row>
    <row r="169" spans="1:18" hidden="1" x14ac:dyDescent="0.2">
      <c r="A169" s="171" t="str">
        <f>IF(ISERROR(INDEX(T_Activities[],$F$12+$E169,4)),"-",IF(AND($F169=$B$13+1,$G169=$A$10),INDEX(T_Activities[],$F$12+$E169,4),"-"))</f>
        <v>-</v>
      </c>
      <c r="B169" s="172" t="str">
        <f>IF(ISERROR(INDEX(T_Activities[],$F$12+$E169,5)),"-",IF(AND($F169=$B$13+1,$G169=$A$10),INDEX(T_Activities[],$F$12+$E169,5),"-"))</f>
        <v>-</v>
      </c>
      <c r="C169" s="173" t="str">
        <f>IF(ISERROR(INDEX(T_Activities[],$F$12+$E169,2)),"-",IF(AND($F169=$B$13+1,$G169=$A$10),INDEX(T_Activities[],$F$12+$E169,2),"-"))</f>
        <v>-</v>
      </c>
      <c r="E169" s="228">
        <v>47</v>
      </c>
      <c r="F169" s="229">
        <f>INDEX(T_Activities[[Week]:[Activities]],$F$12+E169,1)</f>
        <v>11</v>
      </c>
      <c r="G169" s="223" t="str">
        <f>IF(F169=$B$13+1,INDEX(T_Activities[],$F$12+$E169,6),"-")</f>
        <v>-</v>
      </c>
      <c r="H169" s="33"/>
      <c r="I169" s="33"/>
      <c r="J169" s="33"/>
      <c r="K169" s="33"/>
      <c r="L169" s="33"/>
      <c r="M169" s="33"/>
      <c r="N169" s="33"/>
      <c r="O169" s="33"/>
      <c r="P169" s="33"/>
      <c r="Q169" s="33"/>
      <c r="R169" s="33"/>
    </row>
    <row r="170" spans="1:18" hidden="1" x14ac:dyDescent="0.2">
      <c r="A170" s="171" t="str">
        <f>IF(ISERROR(INDEX(T_Activities[],$F$12+$E170,4)),"-",IF(AND($F170=$B$13+1,$G170=$A$10),INDEX(T_Activities[],$F$12+$E170,4),"-"))</f>
        <v>-</v>
      </c>
      <c r="B170" s="172" t="str">
        <f>IF(ISERROR(INDEX(T_Activities[],$F$12+$E170,5)),"-",IF(AND($F170=$B$13+1,$G170=$A$10),INDEX(T_Activities[],$F$12+$E170,5),"-"))</f>
        <v>-</v>
      </c>
      <c r="C170" s="173" t="str">
        <f>IF(ISERROR(INDEX(T_Activities[],$F$12+$E170,2)),"-",IF(AND($F170=$B$13+1,$G170=$A$10),INDEX(T_Activities[],$F$12+$E170,2),"-"))</f>
        <v>-</v>
      </c>
      <c r="E170" s="228">
        <v>48</v>
      </c>
      <c r="F170" s="229">
        <f>INDEX(T_Activities[[Week]:[Activities]],$F$12+E170,1)</f>
        <v>11</v>
      </c>
      <c r="G170" s="223" t="str">
        <f>IF(F170=$B$13+1,INDEX(T_Activities[],$F$12+$E170,6),"-")</f>
        <v>-</v>
      </c>
      <c r="H170" s="33"/>
      <c r="I170" s="33"/>
      <c r="J170" s="33"/>
      <c r="K170" s="33"/>
      <c r="L170" s="33"/>
      <c r="M170" s="33"/>
      <c r="N170" s="33"/>
      <c r="O170" s="33"/>
      <c r="P170" s="33"/>
      <c r="Q170" s="33"/>
      <c r="R170" s="33"/>
    </row>
    <row r="171" spans="1:18" hidden="1" x14ac:dyDescent="0.2">
      <c r="A171" s="171" t="str">
        <f>IF(ISERROR(INDEX(T_Activities[],$F$12+$E171,4)),"-",IF(AND($F171=$B$13+1,$G171=$A$10),INDEX(T_Activities[],$F$12+$E171,4),"-"))</f>
        <v>-</v>
      </c>
      <c r="B171" s="172" t="str">
        <f>IF(ISERROR(INDEX(T_Activities[],$F$12+$E171,5)),"-",IF(AND($F171=$B$13+1,$G171=$A$10),INDEX(T_Activities[],$F$12+$E171,5),"-"))</f>
        <v>-</v>
      </c>
      <c r="C171" s="173" t="str">
        <f>IF(ISERROR(INDEX(T_Activities[],$F$12+$E171,2)),"-",IF(AND($F171=$B$13+1,$G171=$A$10),INDEX(T_Activities[],$F$12+$E171,2),"-"))</f>
        <v>-</v>
      </c>
      <c r="E171" s="228">
        <v>49</v>
      </c>
      <c r="F171" s="229">
        <f>INDEX(T_Activities[[Week]:[Activities]],$F$12+E171,1)</f>
        <v>11</v>
      </c>
      <c r="G171" s="223" t="str">
        <f>IF(F171=$B$13+1,INDEX(T_Activities[],$F$12+$E171,6),"-")</f>
        <v>-</v>
      </c>
      <c r="H171" s="33"/>
      <c r="I171" s="33"/>
      <c r="J171" s="33"/>
      <c r="K171" s="33"/>
      <c r="L171" s="33"/>
      <c r="M171" s="33"/>
      <c r="N171" s="33"/>
      <c r="O171" s="33"/>
      <c r="P171" s="33"/>
      <c r="Q171" s="33"/>
      <c r="R171" s="33"/>
    </row>
    <row r="172" spans="1:18" hidden="1" x14ac:dyDescent="0.2">
      <c r="A172" s="171" t="str">
        <f>IF(ISERROR(INDEX(T_Activities[],$F$12+$E172,4)),"-",IF(AND($F172=$B$13+1,$G172=$A$10),INDEX(T_Activities[],$F$12+$E172,4),"-"))</f>
        <v>-</v>
      </c>
      <c r="B172" s="172" t="str">
        <f>IF(ISERROR(INDEX(T_Activities[],$F$12+$E172,5)),"-",IF(AND($F172=$B$13+1,$G172=$A$10),INDEX(T_Activities[],$F$12+$E172,5),"-"))</f>
        <v>-</v>
      </c>
      <c r="C172" s="173" t="str">
        <f>IF(ISERROR(INDEX(T_Activities[],$F$12+$E172,2)),"-",IF(AND($F172=$B$13+1,$G172=$A$10),INDEX(T_Activities[],$F$12+$E172,2),"-"))</f>
        <v>-</v>
      </c>
      <c r="E172" s="228">
        <v>50</v>
      </c>
      <c r="F172" s="229">
        <f>INDEX(T_Activities[[Week]:[Activities]],$F$12+E172,1)</f>
        <v>11</v>
      </c>
      <c r="G172" s="223" t="str">
        <f>IF(F172=$B$13+1,INDEX(T_Activities[],$F$12+$E172,6),"-")</f>
        <v>-</v>
      </c>
      <c r="H172" s="33"/>
      <c r="I172" s="33"/>
      <c r="J172" s="33"/>
      <c r="K172" s="33"/>
      <c r="L172" s="33"/>
      <c r="M172" s="33"/>
      <c r="N172" s="33"/>
      <c r="O172" s="33"/>
      <c r="P172" s="33"/>
      <c r="Q172" s="33"/>
      <c r="R172" s="33"/>
    </row>
    <row r="173" spans="1:18" hidden="1" x14ac:dyDescent="0.2">
      <c r="A173" s="171" t="str">
        <f>IF(ISERROR(INDEX(T_Activities[],$F$12+$E173,4)),"-",IF(AND($F173=$B$13+1,$G173=$A$10),INDEX(T_Activities[],$F$12+$E173,4),"-"))</f>
        <v>-</v>
      </c>
      <c r="B173" s="172" t="str">
        <f>IF(ISERROR(INDEX(T_Activities[],$F$12+$E173,5)),"-",IF(AND($F173=$B$13+1,$G173=$A$10),INDEX(T_Activities[],$F$12+$E173,5),"-"))</f>
        <v>-</v>
      </c>
      <c r="C173" s="173" t="str">
        <f>IF(ISERROR(INDEX(T_Activities[],$F$12+$E173,2)),"-",IF(AND($F173=$B$13+1,$G173=$A$10),INDEX(T_Activities[],$F$12+$E173,2),"-"))</f>
        <v>-</v>
      </c>
      <c r="E173" s="228">
        <v>51</v>
      </c>
      <c r="F173" s="229">
        <f>INDEX(T_Activities[[Week]:[Activities]],$F$12+E173,1)</f>
        <v>11</v>
      </c>
      <c r="G173" s="223" t="str">
        <f>IF(F173=$B$13+1,INDEX(T_Activities[],$F$12+$E173,6),"-")</f>
        <v>-</v>
      </c>
      <c r="H173" s="33"/>
      <c r="I173" s="33"/>
      <c r="J173" s="33"/>
      <c r="K173" s="33"/>
      <c r="L173" s="33"/>
      <c r="M173" s="33"/>
      <c r="N173" s="33"/>
      <c r="O173" s="33"/>
      <c r="P173" s="33"/>
      <c r="Q173" s="33"/>
      <c r="R173" s="33"/>
    </row>
    <row r="174" spans="1:18" hidden="1" x14ac:dyDescent="0.2">
      <c r="A174" s="171" t="str">
        <f>IF(ISERROR(INDEX(T_Activities[],$F$12+$E174,4)),"-",IF(AND($F174=$B$13+1,$G174=$A$10),INDEX(T_Activities[],$F$12+$E174,4),"-"))</f>
        <v>-</v>
      </c>
      <c r="B174" s="172" t="str">
        <f>IF(ISERROR(INDEX(T_Activities[],$F$12+$E174,5)),"-",IF(AND($F174=$B$13+1,$G174=$A$10),INDEX(T_Activities[],$F$12+$E174,5),"-"))</f>
        <v>-</v>
      </c>
      <c r="C174" s="173" t="str">
        <f>IF(ISERROR(INDEX(T_Activities[],$F$12+$E174,2)),"-",IF(AND($F174=$B$13+1,$G174=$A$10),INDEX(T_Activities[],$F$12+$E174,2),"-"))</f>
        <v>-</v>
      </c>
      <c r="E174" s="228">
        <v>52</v>
      </c>
      <c r="F174" s="229">
        <f>INDEX(T_Activities[[Week]:[Activities]],$F$12+E174,1)</f>
        <v>12</v>
      </c>
      <c r="G174" s="223" t="str">
        <f>IF(F174=$B$13+1,INDEX(T_Activities[],$F$12+$E174,6),"-")</f>
        <v>-</v>
      </c>
      <c r="H174" s="33"/>
      <c r="I174" s="33"/>
      <c r="J174" s="33"/>
      <c r="K174" s="33"/>
      <c r="L174" s="33"/>
      <c r="M174" s="33"/>
      <c r="N174" s="33"/>
      <c r="O174" s="33"/>
      <c r="P174" s="33"/>
      <c r="Q174" s="33"/>
      <c r="R174" s="33"/>
    </row>
    <row r="175" spans="1:18" hidden="1" x14ac:dyDescent="0.2">
      <c r="A175" s="171" t="str">
        <f>IF(ISERROR(INDEX(T_Activities[],$F$12+$E175,4)),"-",IF(AND($F175=$B$13+1,$G175=$A$10),INDEX(T_Activities[],$F$12+$E175,4),"-"))</f>
        <v>-</v>
      </c>
      <c r="B175" s="172" t="str">
        <f>IF(ISERROR(INDEX(T_Activities[],$F$12+$E175,5)),"-",IF(AND($F175=$B$13+1,$G175=$A$10),INDEX(T_Activities[],$F$12+$E175,5),"-"))</f>
        <v>-</v>
      </c>
      <c r="C175" s="173" t="str">
        <f>IF(ISERROR(INDEX(T_Activities[],$F$12+$E175,2)),"-",IF(AND($F175=$B$13+1,$G175=$A$10),INDEX(T_Activities[],$F$12+$E175,2),"-"))</f>
        <v>-</v>
      </c>
      <c r="E175" s="228">
        <v>53</v>
      </c>
      <c r="F175" s="229">
        <f>INDEX(T_Activities[[Week]:[Activities]],$F$12+E175,1)</f>
        <v>12</v>
      </c>
      <c r="G175" s="223" t="str">
        <f>IF(F175=$B$13+1,INDEX(T_Activities[],$F$12+$E175,6),"-")</f>
        <v>-</v>
      </c>
      <c r="H175" s="33"/>
      <c r="I175" s="33"/>
      <c r="J175" s="33"/>
      <c r="K175" s="33"/>
      <c r="L175" s="33"/>
      <c r="M175" s="33"/>
      <c r="N175" s="33"/>
      <c r="O175" s="33"/>
      <c r="P175" s="33"/>
      <c r="Q175" s="33"/>
      <c r="R175" s="33"/>
    </row>
    <row r="176" spans="1:18" hidden="1" x14ac:dyDescent="0.2">
      <c r="A176" s="171" t="str">
        <f>IF(ISERROR(INDEX(T_Activities[],$F$12+$E176,4)),"-",IF(AND($F176=$B$13+1,$G176=$A$10),INDEX(T_Activities[],$F$12+$E176,4),"-"))</f>
        <v>-</v>
      </c>
      <c r="B176" s="172" t="str">
        <f>IF(ISERROR(INDEX(T_Activities[],$F$12+$E176,5)),"-",IF(AND($F176=$B$13+1,$G176=$A$10),INDEX(T_Activities[],$F$12+$E176,5),"-"))</f>
        <v>-</v>
      </c>
      <c r="C176" s="173" t="str">
        <f>IF(ISERROR(INDEX(T_Activities[],$F$12+$E176,2)),"-",IF(AND($F176=$B$13+1,$G176=$A$10),INDEX(T_Activities[],$F$12+$E176,2),"-"))</f>
        <v>-</v>
      </c>
      <c r="E176" s="228">
        <v>54</v>
      </c>
      <c r="F176" s="229">
        <f>INDEX(T_Activities[[Week]:[Activities]],$F$12+E176,1)</f>
        <v>12</v>
      </c>
      <c r="G176" s="223" t="str">
        <f>IF(F176=$B$13+1,INDEX(T_Activities[],$F$12+$E176,6),"-")</f>
        <v>-</v>
      </c>
      <c r="H176" s="33"/>
      <c r="I176" s="33"/>
      <c r="J176" s="33"/>
      <c r="K176" s="33"/>
      <c r="L176" s="33"/>
      <c r="M176" s="33"/>
      <c r="N176" s="33"/>
      <c r="O176" s="33"/>
      <c r="P176" s="33"/>
      <c r="Q176" s="33"/>
      <c r="R176" s="33"/>
    </row>
    <row r="177" spans="1:18" hidden="1" x14ac:dyDescent="0.2">
      <c r="A177" s="171" t="str">
        <f>IF(ISERROR(INDEX(T_Activities[],$F$12+$E177,4)),"-",IF(AND($F177=$B$13+1,$G177=$A$10),INDEX(T_Activities[],$F$12+$E177,4),"-"))</f>
        <v>-</v>
      </c>
      <c r="B177" s="172" t="str">
        <f>IF(ISERROR(INDEX(T_Activities[],$F$12+$E177,5)),"-",IF(AND($F177=$B$13+1,$G177=$A$10),INDEX(T_Activities[],$F$12+$E177,5),"-"))</f>
        <v>-</v>
      </c>
      <c r="C177" s="173" t="str">
        <f>IF(ISERROR(INDEX(T_Activities[],$F$12+$E177,2)),"-",IF(AND($F177=$B$13+1,$G177=$A$10),INDEX(T_Activities[],$F$12+$E177,2),"-"))</f>
        <v>-</v>
      </c>
      <c r="E177" s="228">
        <v>55</v>
      </c>
      <c r="F177" s="229">
        <f>INDEX(T_Activities[[Week]:[Activities]],$F$12+E177,1)</f>
        <v>12</v>
      </c>
      <c r="G177" s="223" t="str">
        <f>IF(F177=$B$13+1,INDEX(T_Activities[],$F$12+$E177,6),"-")</f>
        <v>-</v>
      </c>
      <c r="H177" s="33"/>
      <c r="I177" s="33"/>
      <c r="J177" s="33"/>
      <c r="K177" s="33"/>
      <c r="L177" s="33"/>
      <c r="M177" s="33"/>
      <c r="N177" s="33"/>
      <c r="O177" s="33"/>
      <c r="P177" s="33"/>
      <c r="Q177" s="33"/>
      <c r="R177" s="33"/>
    </row>
    <row r="178" spans="1:18" hidden="1" x14ac:dyDescent="0.2">
      <c r="A178" s="171" t="str">
        <f>IF(ISERROR(INDEX(T_Activities[],$F$12+$E178,4)),"-",IF(AND($F178=$B$13+1,$G178=$A$10),INDEX(T_Activities[],$F$12+$E178,4),"-"))</f>
        <v>-</v>
      </c>
      <c r="B178" s="172" t="str">
        <f>IF(ISERROR(INDEX(T_Activities[],$F$12+$E178,5)),"-",IF(AND($F178=$B$13+1,$G178=$A$10),INDEX(T_Activities[],$F$12+$E178,5),"-"))</f>
        <v>-</v>
      </c>
      <c r="C178" s="173" t="str">
        <f>IF(ISERROR(INDEX(T_Activities[],$F$12+$E178,2)),"-",IF(AND($F178=$B$13+1,$G178=$A$10),INDEX(T_Activities[],$F$12+$E178,2),"-"))</f>
        <v>-</v>
      </c>
      <c r="E178" s="228">
        <v>56</v>
      </c>
      <c r="F178" s="229">
        <f>INDEX(T_Activities[[Week]:[Activities]],$F$12+E178,1)</f>
        <v>12</v>
      </c>
      <c r="G178" s="223" t="str">
        <f>IF(F178=$B$13+1,INDEX(T_Activities[],$F$12+$E178,6),"-")</f>
        <v>-</v>
      </c>
      <c r="H178" s="33"/>
      <c r="I178" s="33"/>
      <c r="J178" s="33"/>
      <c r="K178" s="33"/>
      <c r="L178" s="33"/>
      <c r="M178" s="33"/>
      <c r="N178" s="33"/>
      <c r="O178" s="33"/>
      <c r="P178" s="33"/>
      <c r="Q178" s="33"/>
      <c r="R178" s="33"/>
    </row>
    <row r="179" spans="1:18" hidden="1" x14ac:dyDescent="0.2">
      <c r="A179" s="171" t="str">
        <f>IF(ISERROR(INDEX(T_Activities[],$F$12+$E179,4)),"-",IF(AND($F179=$B$13+1,$G179=$A$10),INDEX(T_Activities[],$F$12+$E179,4),"-"))</f>
        <v>-</v>
      </c>
      <c r="B179" s="172" t="str">
        <f>IF(ISERROR(INDEX(T_Activities[],$F$12+$E179,5)),"-",IF(AND($F179=$B$13+1,$G179=$A$10),INDEX(T_Activities[],$F$12+$E179,5),"-"))</f>
        <v>-</v>
      </c>
      <c r="C179" s="173" t="str">
        <f>IF(ISERROR(INDEX(T_Activities[],$F$12+$E179,2)),"-",IF(AND($F179=$B$13+1,$G179=$A$10),INDEX(T_Activities[],$F$12+$E179,2),"-"))</f>
        <v>-</v>
      </c>
      <c r="E179" s="228">
        <v>57</v>
      </c>
      <c r="F179" s="229">
        <f>INDEX(T_Activities[[Week]:[Activities]],$F$12+E179,1)</f>
        <v>13</v>
      </c>
      <c r="G179" s="223" t="str">
        <f>IF(F179=$B$13+1,INDEX(T_Activities[],$F$12+$E179,6),"-")</f>
        <v>-</v>
      </c>
      <c r="H179" s="33"/>
      <c r="I179" s="33"/>
      <c r="J179" s="33"/>
      <c r="K179" s="33"/>
      <c r="L179" s="33"/>
      <c r="M179" s="33"/>
      <c r="N179" s="33"/>
      <c r="O179" s="33"/>
      <c r="P179" s="33"/>
      <c r="Q179" s="33"/>
      <c r="R179" s="33"/>
    </row>
    <row r="180" spans="1:18" hidden="1" x14ac:dyDescent="0.2">
      <c r="A180" s="171" t="str">
        <f>IF(ISERROR(INDEX(T_Activities[],$F$12+$E180,4)),"-",IF(AND($F180=$B$13+1,$G180=$A$10),INDEX(T_Activities[],$F$12+$E180,4),"-"))</f>
        <v>-</v>
      </c>
      <c r="B180" s="172" t="str">
        <f>IF(ISERROR(INDEX(T_Activities[],$F$12+$E180,5)),"-",IF(AND($F180=$B$13+1,$G180=$A$10),INDEX(T_Activities[],$F$12+$E180,5),"-"))</f>
        <v>-</v>
      </c>
      <c r="C180" s="173" t="str">
        <f>IF(ISERROR(INDEX(T_Activities[],$F$12+$E180,2)),"-",IF(AND($F180=$B$13+1,$G180=$A$10),INDEX(T_Activities[],$F$12+$E180,2),"-"))</f>
        <v>-</v>
      </c>
      <c r="E180" s="228">
        <v>58</v>
      </c>
      <c r="F180" s="229">
        <f>INDEX(T_Activities[[Week]:[Activities]],$F$12+E180,1)</f>
        <v>13</v>
      </c>
      <c r="G180" s="223" t="str">
        <f>IF(F180=$B$13+1,INDEX(T_Activities[],$F$12+$E180,6),"-")</f>
        <v>-</v>
      </c>
      <c r="H180" s="33"/>
      <c r="I180" s="33"/>
      <c r="J180" s="33"/>
      <c r="K180" s="33"/>
      <c r="L180" s="33"/>
      <c r="M180" s="33"/>
      <c r="N180" s="33"/>
      <c r="O180" s="33"/>
      <c r="P180" s="33"/>
      <c r="Q180" s="33"/>
      <c r="R180" s="33"/>
    </row>
    <row r="181" spans="1:18" hidden="1" x14ac:dyDescent="0.2">
      <c r="A181" s="171" t="str">
        <f>IF(ISERROR(INDEX(T_Activities[],$F$12+$E181,4)),"-",IF(AND($F181=$B$13+1,$G181=$A$10),INDEX(T_Activities[],$F$12+$E181,4),"-"))</f>
        <v>-</v>
      </c>
      <c r="B181" s="172" t="str">
        <f>IF(ISERROR(INDEX(T_Activities[],$F$12+$E181,5)),"-",IF(AND($F181=$B$13+1,$G181=$A$10),INDEX(T_Activities[],$F$12+$E181,5),"-"))</f>
        <v>-</v>
      </c>
      <c r="C181" s="173" t="str">
        <f>IF(ISERROR(INDEX(T_Activities[],$F$12+$E181,2)),"-",IF(AND($F181=$B$13+1,$G181=$A$10),INDEX(T_Activities[],$F$12+$E181,2),"-"))</f>
        <v>-</v>
      </c>
      <c r="E181" s="228">
        <v>59</v>
      </c>
      <c r="F181" s="229">
        <f>INDEX(T_Activities[[Week]:[Activities]],$F$12+E181,1)</f>
        <v>13</v>
      </c>
      <c r="G181" s="223" t="str">
        <f>IF(F181=$B$13+1,INDEX(T_Activities[],$F$12+$E181,6),"-")</f>
        <v>-</v>
      </c>
      <c r="H181" s="33"/>
      <c r="I181" s="33"/>
      <c r="J181" s="33"/>
      <c r="K181" s="33"/>
      <c r="L181" s="33"/>
      <c r="M181" s="33"/>
      <c r="N181" s="33"/>
      <c r="O181" s="33"/>
      <c r="P181" s="33"/>
      <c r="Q181" s="33"/>
      <c r="R181" s="33"/>
    </row>
    <row r="182" spans="1:18" hidden="1" x14ac:dyDescent="0.2">
      <c r="A182" s="171" t="str">
        <f>IF(ISERROR(INDEX(T_Activities[],$F$12+$E182,4)),"-",IF(AND($F182=$B$13+1,$G182=$A$10),INDEX(T_Activities[],$F$12+$E182,4),"-"))</f>
        <v>-</v>
      </c>
      <c r="B182" s="172" t="str">
        <f>IF(ISERROR(INDEX(T_Activities[],$F$12+$E182,5)),"-",IF(AND($F182=$B$13+1,$G182=$A$10),INDEX(T_Activities[],$F$12+$E182,5),"-"))</f>
        <v>-</v>
      </c>
      <c r="C182" s="173" t="str">
        <f>IF(ISERROR(INDEX(T_Activities[],$F$12+$E182,2)),"-",IF(AND($F182=$B$13+1,$G182=$A$10),INDEX(T_Activities[],$F$12+$E182,2),"-"))</f>
        <v>-</v>
      </c>
      <c r="E182" s="228">
        <v>60</v>
      </c>
      <c r="F182" s="229" t="e">
        <f>INDEX(T_Activities[[Week]:[Activities]],$F$12+E182,1)</f>
        <v>#REF!</v>
      </c>
      <c r="G182" s="223" t="e">
        <f>IF(F182=$B$13+1,INDEX(T_Activities[],$F$12+$E182,6),"-")</f>
        <v>#REF!</v>
      </c>
      <c r="H182" s="33"/>
      <c r="I182" s="33"/>
      <c r="J182" s="33"/>
      <c r="K182" s="33"/>
      <c r="L182" s="33"/>
      <c r="M182" s="33"/>
      <c r="N182" s="33"/>
      <c r="O182" s="33"/>
      <c r="P182" s="33"/>
      <c r="Q182" s="33"/>
      <c r="R182" s="33"/>
    </row>
    <row r="183" spans="1:18" hidden="1" x14ac:dyDescent="0.2">
      <c r="A183" s="171" t="str">
        <f>IF(ISERROR(INDEX(T_Activities[],$F$12+$E183,4)),"-",IF(AND($F183=$B$13+1,$G183=$A$10),INDEX(T_Activities[],$F$12+$E183,4),"-"))</f>
        <v>-</v>
      </c>
      <c r="B183" s="172" t="str">
        <f>IF(ISERROR(INDEX(T_Activities[],$F$12+$E183,5)),"-",IF(AND($F183=$B$13+1,$G183=$A$10),INDEX(T_Activities[],$F$12+$E183,5),"-"))</f>
        <v>-</v>
      </c>
      <c r="C183" s="173" t="str">
        <f>IF(ISERROR(INDEX(T_Activities[],$F$12+$E183,2)),"-",IF(AND($F183=$B$13+1,$G183=$A$10),INDEX(T_Activities[],$F$12+$E183,2),"-"))</f>
        <v>-</v>
      </c>
      <c r="E183" s="228">
        <v>61</v>
      </c>
      <c r="F183" s="229" t="e">
        <f>INDEX(T_Activities[[Week]:[Activities]],$F$12+E183,1)</f>
        <v>#REF!</v>
      </c>
      <c r="G183" s="223" t="e">
        <f>IF(F183=$B$13+1,INDEX(T_Activities[],$F$12+$E183,6),"-")</f>
        <v>#REF!</v>
      </c>
      <c r="H183" s="33"/>
      <c r="I183" s="33"/>
      <c r="J183" s="33"/>
      <c r="K183" s="33"/>
      <c r="L183" s="33"/>
      <c r="M183" s="33"/>
      <c r="N183" s="33"/>
      <c r="O183" s="33"/>
      <c r="P183" s="33"/>
      <c r="Q183" s="33"/>
      <c r="R183" s="33"/>
    </row>
    <row r="184" spans="1:18" hidden="1" x14ac:dyDescent="0.2">
      <c r="A184" s="171" t="str">
        <f>IF(ISERROR(INDEX(T_Activities[],$F$12+$E184,4)),"-",IF(AND($F184=$B$13+1,$G184=$A$10),INDEX(T_Activities[],$F$12+$E184,4),"-"))</f>
        <v>-</v>
      </c>
      <c r="B184" s="172" t="str">
        <f>IF(ISERROR(INDEX(T_Activities[],$F$12+$E184,5)),"-",IF(AND($F184=$B$13+1,$G184=$A$10),INDEX(T_Activities[],$F$12+$E184,5),"-"))</f>
        <v>-</v>
      </c>
      <c r="C184" s="173" t="str">
        <f>IF(ISERROR(INDEX(T_Activities[],$F$12+$E184,2)),"-",IF(AND($F184=$B$13+1,$G184=$A$10),INDEX(T_Activities[],$F$12+$E184,2),"-"))</f>
        <v>-</v>
      </c>
      <c r="E184" s="228">
        <v>62</v>
      </c>
      <c r="F184" s="229" t="e">
        <f>INDEX(T_Activities[[Week]:[Activities]],$F$12+E184,1)</f>
        <v>#REF!</v>
      </c>
      <c r="G184" s="223" t="e">
        <f>IF(F184=$B$13+1,INDEX(T_Activities[],$F$12+$E184,6),"-")</f>
        <v>#REF!</v>
      </c>
      <c r="H184" s="33"/>
      <c r="I184" s="33"/>
      <c r="J184" s="33"/>
      <c r="K184" s="33"/>
      <c r="L184" s="33"/>
      <c r="M184" s="33"/>
      <c r="N184" s="33"/>
      <c r="O184" s="33"/>
      <c r="P184" s="33"/>
      <c r="Q184" s="33"/>
      <c r="R184" s="33"/>
    </row>
    <row r="185" spans="1:18" hidden="1" x14ac:dyDescent="0.2">
      <c r="A185" s="171" t="str">
        <f>IF(ISERROR(INDEX(T_Activities[],$F$12+$E185,4)),"-",IF(AND($F185=$B$13+1,$G185=$A$10),INDEX(T_Activities[],$F$12+$E185,4),"-"))</f>
        <v>-</v>
      </c>
      <c r="B185" s="172" t="str">
        <f>IF(ISERROR(INDEX(T_Activities[],$F$12+$E185,5)),"-",IF(AND($F185=$B$13+1,$G185=$A$10),INDEX(T_Activities[],$F$12+$E185,5),"-"))</f>
        <v>-</v>
      </c>
      <c r="C185" s="173" t="str">
        <f>IF(ISERROR(INDEX(T_Activities[],$F$12+$E185,2)),"-",IF(AND($F185=$B$13+1,$G185=$A$10),INDEX(T_Activities[],$F$12+$E185,2),"-"))</f>
        <v>-</v>
      </c>
      <c r="E185" s="228">
        <v>63</v>
      </c>
      <c r="F185" s="229" t="e">
        <f>INDEX(T_Activities[[Week]:[Activities]],$F$12+E185,1)</f>
        <v>#REF!</v>
      </c>
      <c r="G185" s="223" t="e">
        <f>IF(F185=$B$13+1,INDEX(T_Activities[],$F$12+$E185,6),"-")</f>
        <v>#REF!</v>
      </c>
      <c r="H185" s="33"/>
      <c r="I185" s="33"/>
      <c r="J185" s="33"/>
      <c r="K185" s="33"/>
      <c r="L185" s="33"/>
      <c r="M185" s="33"/>
      <c r="N185" s="33"/>
      <c r="O185" s="33"/>
      <c r="P185" s="33"/>
      <c r="Q185" s="33"/>
      <c r="R185" s="33"/>
    </row>
    <row r="186" spans="1:18" hidden="1" x14ac:dyDescent="0.2">
      <c r="A186" s="171" t="str">
        <f>IF(ISERROR(INDEX(T_Activities[],$F$12+$E186,4)),"-",IF(AND($F186=$B$13+1,$G186=$A$10),INDEX(T_Activities[],$F$12+$E186,4),"-"))</f>
        <v>-</v>
      </c>
      <c r="B186" s="172" t="str">
        <f>IF(ISERROR(INDEX(T_Activities[],$F$12+$E186,5)),"-",IF(AND($F186=$B$13+1,$G186=$A$10),INDEX(T_Activities[],$F$12+$E186,5),"-"))</f>
        <v>-</v>
      </c>
      <c r="C186" s="173" t="str">
        <f>IF(ISERROR(INDEX(T_Activities[],$F$12+$E186,2)),"-",IF(AND($F186=$B$13+1,$G186=$A$10),INDEX(T_Activities[],$F$12+$E186,2),"-"))</f>
        <v>-</v>
      </c>
      <c r="E186" s="228">
        <v>64</v>
      </c>
      <c r="F186" s="229" t="e">
        <f>INDEX(T_Activities[[Week]:[Activities]],$F$12+E186,1)</f>
        <v>#REF!</v>
      </c>
      <c r="G186" s="223" t="e">
        <f>IF(F186=$B$13+1,INDEX(T_Activities[],$F$12+$E186,6),"-")</f>
        <v>#REF!</v>
      </c>
      <c r="H186" s="33"/>
      <c r="I186" s="33"/>
      <c r="J186" s="33"/>
      <c r="K186" s="33"/>
      <c r="L186" s="33"/>
      <c r="M186" s="33"/>
      <c r="N186" s="33"/>
      <c r="O186" s="33"/>
      <c r="P186" s="33"/>
      <c r="Q186" s="33"/>
      <c r="R186" s="33"/>
    </row>
    <row r="187" spans="1:18" hidden="1" x14ac:dyDescent="0.2">
      <c r="A187" s="171" t="str">
        <f>IF(ISERROR(INDEX(T_Activities[],$F$12+$E187,4)),"-",IF(AND($F187=$B$13+1,$G187=$A$10),INDEX(T_Activities[],$F$12+$E187,4),"-"))</f>
        <v>-</v>
      </c>
      <c r="B187" s="172" t="str">
        <f>IF(ISERROR(INDEX(T_Activities[],$F$12+$E187,5)),"-",IF(AND($F187=$B$13+1,$G187=$A$10),INDEX(T_Activities[],$F$12+$E187,5),"-"))</f>
        <v>-</v>
      </c>
      <c r="C187" s="173" t="str">
        <f>IF(ISERROR(INDEX(T_Activities[],$F$12+$E187,2)),"-",IF(AND($F187=$B$13+1,$G187=$A$10),INDEX(T_Activities[],$F$12+$E187,2),"-"))</f>
        <v>-</v>
      </c>
      <c r="E187" s="228">
        <v>65</v>
      </c>
      <c r="F187" s="229" t="e">
        <f>INDEX(T_Activities[[Week]:[Activities]],$F$12+E187,1)</f>
        <v>#REF!</v>
      </c>
      <c r="G187" s="223" t="e">
        <f>IF(F187=$B$13+1,INDEX(T_Activities[],$F$12+$E187,6),"-")</f>
        <v>#REF!</v>
      </c>
      <c r="H187" s="33"/>
      <c r="I187" s="33"/>
      <c r="J187" s="33"/>
      <c r="K187" s="33"/>
      <c r="L187" s="33"/>
      <c r="M187" s="33"/>
      <c r="N187" s="33"/>
      <c r="O187" s="33"/>
      <c r="P187" s="33"/>
      <c r="Q187" s="33"/>
      <c r="R187" s="33"/>
    </row>
    <row r="188" spans="1:18" hidden="1" x14ac:dyDescent="0.2">
      <c r="A188" s="171" t="str">
        <f>IF(ISERROR(INDEX(T_Activities[],$F$12+$E188,4)),"-",IF(AND($F188=$B$13+1,$G188=$A$10),INDEX(T_Activities[],$F$12+$E188,4),"-"))</f>
        <v>-</v>
      </c>
      <c r="B188" s="172" t="str">
        <f>IF(ISERROR(INDEX(T_Activities[],$F$12+$E188,5)),"-",IF(AND($F188=$B$13+1,$G188=$A$10),INDEX(T_Activities[],$F$12+$E188,5),"-"))</f>
        <v>-</v>
      </c>
      <c r="C188" s="173" t="str">
        <f>IF(ISERROR(INDEX(T_Activities[],$F$12+$E188,2)),"-",IF(AND($F188=$B$13+1,$G188=$A$10),INDEX(T_Activities[],$F$12+$E188,2),"-"))</f>
        <v>-</v>
      </c>
      <c r="E188" s="228">
        <v>66</v>
      </c>
      <c r="F188" s="229" t="e">
        <f>INDEX(T_Activities[[Week]:[Activities]],$F$12+E188,1)</f>
        <v>#REF!</v>
      </c>
      <c r="G188" s="223" t="e">
        <f>IF(F188=$B$13+1,INDEX(T_Activities[],$F$12+$E188,6),"-")</f>
        <v>#REF!</v>
      </c>
      <c r="H188" s="33"/>
      <c r="I188" s="33"/>
      <c r="J188" s="33"/>
      <c r="K188" s="33"/>
      <c r="L188" s="33"/>
      <c r="M188" s="33"/>
      <c r="N188" s="33"/>
      <c r="O188" s="33"/>
      <c r="P188" s="33"/>
      <c r="Q188" s="33"/>
      <c r="R188" s="33"/>
    </row>
    <row r="189" spans="1:18" hidden="1" x14ac:dyDescent="0.2">
      <c r="A189" s="171" t="str">
        <f>IF(ISERROR(INDEX(T_Activities[],$F$12+$E189,4)),"-",IF(AND($F189=$B$13+1,$G189=$A$10),INDEX(T_Activities[],$F$12+$E189,4),"-"))</f>
        <v>-</v>
      </c>
      <c r="B189" s="172" t="str">
        <f>IF(ISERROR(INDEX(T_Activities[],$F$12+$E189,5)),"-",IF(AND($F189=$B$13+1,$G189=$A$10),INDEX(T_Activities[],$F$12+$E189,5),"-"))</f>
        <v>-</v>
      </c>
      <c r="C189" s="173" t="str">
        <f>IF(ISERROR(INDEX(T_Activities[],$F$12+$E189,2)),"-",IF(AND($F189=$B$13+1,$G189=$A$10),INDEX(T_Activities[],$F$12+$E189,2),"-"))</f>
        <v>-</v>
      </c>
      <c r="E189" s="228">
        <v>67</v>
      </c>
      <c r="F189" s="229" t="e">
        <f>INDEX(T_Activities[[Week]:[Activities]],$F$12+E189,1)</f>
        <v>#REF!</v>
      </c>
      <c r="G189" s="223" t="e">
        <f>IF(F189=$B$13+1,INDEX(T_Activities[],$F$12+$E189,6),"-")</f>
        <v>#REF!</v>
      </c>
      <c r="H189" s="33"/>
      <c r="I189" s="33"/>
      <c r="J189" s="33"/>
      <c r="K189" s="33"/>
      <c r="L189" s="33"/>
      <c r="M189" s="33"/>
      <c r="N189" s="33"/>
      <c r="O189" s="33"/>
      <c r="P189" s="33"/>
      <c r="Q189" s="33"/>
      <c r="R189" s="33"/>
    </row>
    <row r="190" spans="1:18" hidden="1" x14ac:dyDescent="0.2">
      <c r="A190" s="171" t="str">
        <f>IF(ISERROR(INDEX(T_Activities[],$F$12+$E190,4)),"-",IF(AND($F190=$B$13+1,$G190=$A$10),INDEX(T_Activities[],$F$12+$E190,4),"-"))</f>
        <v>-</v>
      </c>
      <c r="B190" s="172" t="str">
        <f>IF(ISERROR(INDEX(T_Activities[],$F$12+$E190,5)),"-",IF(AND($F190=$B$13+1,$G190=$A$10),INDEX(T_Activities[],$F$12+$E190,5),"-"))</f>
        <v>-</v>
      </c>
      <c r="C190" s="173" t="str">
        <f>IF(ISERROR(INDEX(T_Activities[],$F$12+$E190,2)),"-",IF(AND($F190=$B$13+1,$G190=$A$10),INDEX(T_Activities[],$F$12+$E190,2),"-"))</f>
        <v>-</v>
      </c>
      <c r="E190" s="228">
        <v>68</v>
      </c>
      <c r="F190" s="229" t="e">
        <f>INDEX(T_Activities[[Week]:[Activities]],$F$12+E190,1)</f>
        <v>#REF!</v>
      </c>
      <c r="G190" s="223" t="e">
        <f>IF(F190=$B$13+1,INDEX(T_Activities[],$F$12+$E190,6),"-")</f>
        <v>#REF!</v>
      </c>
      <c r="H190" s="33"/>
      <c r="I190" s="33"/>
      <c r="J190" s="33"/>
      <c r="K190" s="33"/>
      <c r="L190" s="33"/>
      <c r="M190" s="33"/>
      <c r="N190" s="33"/>
      <c r="O190" s="33"/>
      <c r="P190" s="33"/>
      <c r="Q190" s="33"/>
      <c r="R190" s="33"/>
    </row>
    <row r="191" spans="1:18" hidden="1" x14ac:dyDescent="0.2">
      <c r="A191" s="171" t="str">
        <f>IF(ISERROR(INDEX(T_Activities[],$F$12+$E191,4)),"-",IF(AND($F191=$B$13+1,$G191=$A$10),INDEX(T_Activities[],$F$12+$E191,4),"-"))</f>
        <v>-</v>
      </c>
      <c r="B191" s="172" t="str">
        <f>IF(ISERROR(INDEX(T_Activities[],$F$12+$E191,5)),"-",IF(AND($F191=$B$13+1,$G191=$A$10),INDEX(T_Activities[],$F$12+$E191,5),"-"))</f>
        <v>-</v>
      </c>
      <c r="C191" s="173" t="str">
        <f>IF(ISERROR(INDEX(T_Activities[],$F$12+$E191,2)),"-",IF(AND($F191=$B$13+1,$G191=$A$10),INDEX(T_Activities[],$F$12+$E191,2),"-"))</f>
        <v>-</v>
      </c>
      <c r="E191" s="228">
        <v>69</v>
      </c>
      <c r="F191" s="229" t="e">
        <f>INDEX(T_Activities[[Week]:[Activities]],$F$12+E191,1)</f>
        <v>#REF!</v>
      </c>
      <c r="G191" s="223" t="e">
        <f>IF(F191=$B$13+1,INDEX(T_Activities[],$F$12+$E191,6),"-")</f>
        <v>#REF!</v>
      </c>
      <c r="H191" s="33"/>
      <c r="I191" s="33"/>
      <c r="J191" s="33"/>
      <c r="K191" s="33"/>
      <c r="L191" s="33"/>
      <c r="M191" s="33"/>
      <c r="N191" s="33"/>
      <c r="O191" s="33"/>
      <c r="P191" s="33"/>
      <c r="Q191" s="33"/>
      <c r="R191" s="33"/>
    </row>
    <row r="192" spans="1:18" hidden="1" x14ac:dyDescent="0.2">
      <c r="A192" s="171" t="str">
        <f>IF(ISERROR(INDEX(T_Activities[],$F$12+$E192,4)),"-",IF(AND($F192=$B$13+1,$G192=$A$10),INDEX(T_Activities[],$F$12+$E192,4),"-"))</f>
        <v>-</v>
      </c>
      <c r="B192" s="172" t="str">
        <f>IF(ISERROR(INDEX(T_Activities[],$F$12+$E192,5)),"-",IF(AND($F192=$B$13+1,$G192=$A$10),INDEX(T_Activities[],$F$12+$E192,5),"-"))</f>
        <v>-</v>
      </c>
      <c r="C192" s="173" t="str">
        <f>IF(ISERROR(INDEX(T_Activities[],$F$12+$E192,2)),"-",IF(AND($F192=$B$13+1,$G192=$A$10),INDEX(T_Activities[],$F$12+$E192,2),"-"))</f>
        <v>-</v>
      </c>
      <c r="E192" s="228">
        <v>70</v>
      </c>
      <c r="F192" s="229" t="e">
        <f>INDEX(T_Activities[[Week]:[Activities]],$F$12+E192,1)</f>
        <v>#REF!</v>
      </c>
      <c r="G192" s="223" t="e">
        <f>IF(F192=$B$13+1,INDEX(T_Activities[],$F$12+$E192,6),"-")</f>
        <v>#REF!</v>
      </c>
      <c r="H192" s="33"/>
      <c r="I192" s="33"/>
      <c r="J192" s="33"/>
      <c r="K192" s="33"/>
      <c r="L192" s="33"/>
      <c r="M192" s="33"/>
      <c r="N192" s="33"/>
      <c r="O192" s="33"/>
      <c r="P192" s="33"/>
      <c r="Q192" s="33"/>
      <c r="R192" s="33"/>
    </row>
    <row r="193" spans="1:18" hidden="1" x14ac:dyDescent="0.2">
      <c r="A193" s="171" t="str">
        <f>IF(ISERROR(INDEX(T_Activities[],$F$12+$E193,4)),"-",IF(AND($F193=$B$13+1,$G193=$A$10),INDEX(T_Activities[],$F$12+$E193,4),"-"))</f>
        <v>-</v>
      </c>
      <c r="B193" s="172" t="str">
        <f>IF(ISERROR(INDEX(T_Activities[],$F$12+$E193,5)),"-",IF(AND($F193=$B$13+1,$G193=$A$10),INDEX(T_Activities[],$F$12+$E193,5),"-"))</f>
        <v>-</v>
      </c>
      <c r="C193" s="173" t="str">
        <f>IF(ISERROR(INDEX(T_Activities[],$F$12+$E193,2)),"-",IF(AND($F193=$B$13+1,$G193=$A$10),INDEX(T_Activities[],$F$12+$E193,2),"-"))</f>
        <v>-</v>
      </c>
      <c r="E193" s="228">
        <v>71</v>
      </c>
      <c r="F193" s="229" t="e">
        <f>INDEX(T_Activities[[Week]:[Activities]],$F$12+E193,1)</f>
        <v>#REF!</v>
      </c>
      <c r="G193" s="223" t="e">
        <f>IF(F193=$B$13+1,INDEX(T_Activities[],$F$12+$E193,6),"-")</f>
        <v>#REF!</v>
      </c>
      <c r="H193" s="33"/>
      <c r="I193" s="33"/>
      <c r="J193" s="33"/>
      <c r="K193" s="33"/>
      <c r="L193" s="33"/>
      <c r="M193" s="33"/>
      <c r="N193" s="33"/>
      <c r="O193" s="33"/>
      <c r="P193" s="33"/>
      <c r="Q193" s="33"/>
      <c r="R193" s="33"/>
    </row>
    <row r="194" spans="1:18" hidden="1" x14ac:dyDescent="0.2">
      <c r="A194" s="171" t="str">
        <f>IF(ISERROR(INDEX(T_Activities[],$F$12+$E194,4)),"-",IF(AND($F194=$B$13+1,$G194=$A$10),INDEX(T_Activities[],$F$12+$E194,4),"-"))</f>
        <v>-</v>
      </c>
      <c r="B194" s="172" t="str">
        <f>IF(ISERROR(INDEX(T_Activities[],$F$12+$E194,5)),"-",IF(AND($F194=$B$13+1,$G194=$A$10),INDEX(T_Activities[],$F$12+$E194,5),"-"))</f>
        <v>-</v>
      </c>
      <c r="C194" s="173" t="str">
        <f>IF(ISERROR(INDEX(T_Activities[],$F$12+$E194,2)),"-",IF(AND($F194=$B$13+1,$G194=$A$10),INDEX(T_Activities[],$F$12+$E194,2),"-"))</f>
        <v>-</v>
      </c>
      <c r="E194" s="228">
        <v>72</v>
      </c>
      <c r="F194" s="229" t="e">
        <f>INDEX(T_Activities[[Week]:[Activities]],$F$12+E194,1)</f>
        <v>#REF!</v>
      </c>
      <c r="G194" s="223" t="e">
        <f>IF(F194=$B$13+1,INDEX(T_Activities[],$F$12+$E194,6),"-")</f>
        <v>#REF!</v>
      </c>
      <c r="H194" s="33"/>
      <c r="I194" s="33"/>
      <c r="J194" s="33"/>
      <c r="K194" s="33"/>
      <c r="L194" s="33"/>
      <c r="M194" s="33"/>
      <c r="N194" s="33"/>
      <c r="O194" s="33"/>
      <c r="P194" s="33"/>
      <c r="Q194" s="33"/>
      <c r="R194" s="33"/>
    </row>
    <row r="195" spans="1:18" hidden="1" x14ac:dyDescent="0.2">
      <c r="A195" s="171" t="str">
        <f>IF(ISERROR(INDEX(T_Activities[],$F$12+$E195,4)),"-",IF(AND($F195=$B$13+1,$G195=$A$10),INDEX(T_Activities[],$F$12+$E195,4),"-"))</f>
        <v>-</v>
      </c>
      <c r="B195" s="172" t="str">
        <f>IF(ISERROR(INDEX(T_Activities[],$F$12+$E195,5)),"-",IF(AND($F195=$B$13+1,$G195=$A$10),INDEX(T_Activities[],$F$12+$E195,5),"-"))</f>
        <v>-</v>
      </c>
      <c r="C195" s="173" t="str">
        <f>IF(ISERROR(INDEX(T_Activities[],$F$12+$E195,2)),"-",IF(AND($F195=$B$13+1,$G195=$A$10),INDEX(T_Activities[],$F$12+$E195,2),"-"))</f>
        <v>-</v>
      </c>
      <c r="E195" s="228">
        <v>73</v>
      </c>
      <c r="F195" s="229" t="e">
        <f>INDEX(T_Activities[[Week]:[Activities]],$F$12+E195,1)</f>
        <v>#REF!</v>
      </c>
      <c r="G195" s="223" t="e">
        <f>IF(F195=$B$13+1,INDEX(T_Activities[],$F$12+$E195,6),"-")</f>
        <v>#REF!</v>
      </c>
      <c r="H195" s="33"/>
      <c r="I195" s="33"/>
      <c r="J195" s="33"/>
      <c r="K195" s="33"/>
      <c r="L195" s="33"/>
      <c r="M195" s="33"/>
      <c r="N195" s="33"/>
      <c r="O195" s="33"/>
      <c r="P195" s="33"/>
      <c r="Q195" s="33"/>
      <c r="R195" s="33"/>
    </row>
    <row r="196" spans="1:18" hidden="1" x14ac:dyDescent="0.2">
      <c r="A196" s="171" t="str">
        <f>IF(ISERROR(INDEX(T_Activities[],$F$12+$E196,4)),"-",IF(AND($F196=$B$13+1,$G196=$A$10),INDEX(T_Activities[],$F$12+$E196,4),"-"))</f>
        <v>-</v>
      </c>
      <c r="B196" s="172" t="str">
        <f>IF(ISERROR(INDEX(T_Activities[],$F$12+$E196,5)),"-",IF(AND($F196=$B$13+1,$G196=$A$10),INDEX(T_Activities[],$F$12+$E196,5),"-"))</f>
        <v>-</v>
      </c>
      <c r="C196" s="173" t="str">
        <f>IF(ISERROR(INDEX(T_Activities[],$F$12+$E196,2)),"-",IF(AND($F196=$B$13+1,$G196=$A$10),INDEX(T_Activities[],$F$12+$E196,2),"-"))</f>
        <v>-</v>
      </c>
      <c r="E196" s="228">
        <v>74</v>
      </c>
      <c r="F196" s="229" t="e">
        <f>INDEX(T_Activities[[Week]:[Activities]],$F$12+E196,1)</f>
        <v>#REF!</v>
      </c>
      <c r="G196" s="223" t="e">
        <f>IF(F196=$B$13+1,INDEX(T_Activities[],$F$12+$E196,6),"-")</f>
        <v>#REF!</v>
      </c>
      <c r="H196" s="33"/>
      <c r="I196" s="33"/>
      <c r="J196" s="33"/>
      <c r="K196" s="33"/>
      <c r="L196" s="33"/>
      <c r="M196" s="33"/>
      <c r="N196" s="33"/>
      <c r="O196" s="33"/>
      <c r="P196" s="33"/>
      <c r="Q196" s="33"/>
      <c r="R196" s="33"/>
    </row>
    <row r="197" spans="1:18" hidden="1" x14ac:dyDescent="0.2">
      <c r="A197" s="171" t="str">
        <f>IF(ISERROR(INDEX(T_Activities[],$F$12+$E197,4)),"-",IF(AND($F197=$B$13+1,$G197=$A$10),INDEX(T_Activities[],$F$12+$E197,4),"-"))</f>
        <v>-</v>
      </c>
      <c r="B197" s="172" t="str">
        <f>IF(ISERROR(INDEX(T_Activities[],$F$12+$E197,5)),"-",IF(AND($F197=$B$13+1,$G197=$A$10),INDEX(T_Activities[],$F$12+$E197,5),"-"))</f>
        <v>-</v>
      </c>
      <c r="C197" s="173" t="str">
        <f>IF(ISERROR(INDEX(T_Activities[],$F$12+$E197,2)),"-",IF(AND($F197=$B$13+1,$G197=$A$10),INDEX(T_Activities[],$F$12+$E197,2),"-"))</f>
        <v>-</v>
      </c>
      <c r="E197" s="228">
        <v>75</v>
      </c>
      <c r="F197" s="229" t="e">
        <f>INDEX(T_Activities[[Week]:[Activities]],$F$12+E197,1)</f>
        <v>#REF!</v>
      </c>
      <c r="G197" s="223" t="e">
        <f>IF(F197=$B$13+1,INDEX(T_Activities[],$F$12+$E197,6),"-")</f>
        <v>#REF!</v>
      </c>
      <c r="H197" s="33"/>
      <c r="I197" s="33"/>
      <c r="J197" s="33"/>
      <c r="K197" s="33"/>
      <c r="L197" s="33"/>
      <c r="M197" s="33"/>
      <c r="N197" s="33"/>
      <c r="O197" s="33"/>
      <c r="P197" s="33"/>
      <c r="Q197" s="33"/>
      <c r="R197" s="33"/>
    </row>
    <row r="198" spans="1:18" hidden="1" x14ac:dyDescent="0.2">
      <c r="A198" s="171" t="str">
        <f>IF(ISERROR(INDEX(T_Activities[],$F$12+$E198,4)),"-",IF(AND($F198=$B$13+1,$G198=$A$10),INDEX(T_Activities[],$F$12+$E198,4),"-"))</f>
        <v>-</v>
      </c>
      <c r="B198" s="172" t="str">
        <f>IF(ISERROR(INDEX(T_Activities[],$F$12+$E198,5)),"-",IF(AND($F198=$B$13+1,$G198=$A$10),INDEX(T_Activities[],$F$12+$E198,5),"-"))</f>
        <v>-</v>
      </c>
      <c r="C198" s="173" t="str">
        <f>IF(ISERROR(INDEX(T_Activities[],$F$12+$E198,2)),"-",IF(AND($F198=$B$13+1,$G198=$A$10),INDEX(T_Activities[],$F$12+$E198,2),"-"))</f>
        <v>-</v>
      </c>
      <c r="E198" s="228">
        <v>76</v>
      </c>
      <c r="F198" s="229" t="e">
        <f>INDEX(T_Activities[[Week]:[Activities]],$F$12+E198,1)</f>
        <v>#REF!</v>
      </c>
      <c r="G198" s="223" t="e">
        <f>IF(F198=$B$13+1,INDEX(T_Activities[],$F$12+$E198,6),"-")</f>
        <v>#REF!</v>
      </c>
      <c r="H198" s="33"/>
      <c r="I198" s="33"/>
      <c r="J198" s="33"/>
      <c r="K198" s="33"/>
      <c r="L198" s="33"/>
      <c r="M198" s="33"/>
      <c r="N198" s="33"/>
      <c r="O198" s="33"/>
      <c r="P198" s="33"/>
      <c r="Q198" s="33"/>
      <c r="R198" s="33"/>
    </row>
    <row r="199" spans="1:18" hidden="1" x14ac:dyDescent="0.2">
      <c r="A199" s="171" t="str">
        <f>IF(ISERROR(INDEX(T_Activities[],$F$12+$E199,4)),"-",IF(AND($F199=$B$13+1,$G199=$A$10),INDEX(T_Activities[],$F$12+$E199,4),"-"))</f>
        <v>-</v>
      </c>
      <c r="B199" s="172" t="str">
        <f>IF(ISERROR(INDEX(T_Activities[],$F$12+$E199,5)),"-",IF(AND($F199=$B$13+1,$G199=$A$10),INDEX(T_Activities[],$F$12+$E199,5),"-"))</f>
        <v>-</v>
      </c>
      <c r="C199" s="173" t="str">
        <f>IF(ISERROR(INDEX(T_Activities[],$F$12+$E199,2)),"-",IF(AND($F199=$B$13+1,$G199=$A$10),INDEX(T_Activities[],$F$12+$E199,2),"-"))</f>
        <v>-</v>
      </c>
      <c r="E199" s="228">
        <v>77</v>
      </c>
      <c r="F199" s="229" t="e">
        <f>INDEX(T_Activities[[Week]:[Activities]],$F$12+E199,1)</f>
        <v>#REF!</v>
      </c>
      <c r="G199" s="223" t="e">
        <f>IF(F199=$B$13+1,INDEX(T_Activities[],$F$12+$E199,6),"-")</f>
        <v>#REF!</v>
      </c>
      <c r="H199" s="33"/>
      <c r="I199" s="33"/>
      <c r="J199" s="33"/>
      <c r="K199" s="33"/>
      <c r="L199" s="33"/>
      <c r="M199" s="240"/>
      <c r="N199" s="33"/>
      <c r="O199" s="33"/>
      <c r="P199" s="33"/>
      <c r="Q199" s="33"/>
      <c r="R199" s="33"/>
    </row>
    <row r="200" spans="1:18" hidden="1" x14ac:dyDescent="0.2">
      <c r="A200" s="171" t="str">
        <f>IF(ISERROR(INDEX(T_Activities[],$F$12+$E200,4)),"-",IF(AND($F200=$B$13+1,$G200=$A$10),INDEX(T_Activities[],$F$12+$E200,4),"-"))</f>
        <v>-</v>
      </c>
      <c r="B200" s="172" t="str">
        <f>IF(ISERROR(INDEX(T_Activities[],$F$12+$E200,5)),"-",IF(AND($F200=$B$13+1,$G200=$A$10),INDEX(T_Activities[],$F$12+$E200,5),"-"))</f>
        <v>-</v>
      </c>
      <c r="C200" s="173" t="str">
        <f>IF(ISERROR(INDEX(T_Activities[],$F$12+$E200,2)),"-",IF(AND($F200=$B$13+1,$G200=$A$10),INDEX(T_Activities[],$F$12+$E200,2),"-"))</f>
        <v>-</v>
      </c>
      <c r="E200" s="228">
        <v>78</v>
      </c>
      <c r="F200" s="229" t="e">
        <f>INDEX(T_Activities[[Week]:[Activities]],$F$12+E200,1)</f>
        <v>#REF!</v>
      </c>
      <c r="G200" s="223" t="e">
        <f>IF(F200=$B$13+1,INDEX(T_Activities[],$F$12+$E200,6),"-")</f>
        <v>#REF!</v>
      </c>
      <c r="H200" s="33"/>
      <c r="I200" s="33"/>
      <c r="J200" s="33"/>
      <c r="K200" s="33"/>
      <c r="L200" s="33"/>
      <c r="M200" s="33"/>
      <c r="N200" s="33"/>
      <c r="O200" s="33"/>
      <c r="P200" s="33"/>
      <c r="Q200" s="33"/>
      <c r="R200" s="33"/>
    </row>
    <row r="201" spans="1:18" hidden="1" x14ac:dyDescent="0.2">
      <c r="A201" s="171" t="str">
        <f>IF(ISERROR(INDEX(T_Activities[],$F$12+$E201,4)),"-",IF(AND($F201=$B$13+1,$G201=$A$10),INDEX(T_Activities[],$F$12+$E201,4),"-"))</f>
        <v>-</v>
      </c>
      <c r="B201" s="172" t="str">
        <f>IF(ISERROR(INDEX(T_Activities[],$F$12+$E201,5)),"-",IF(AND($F201=$B$13+1,$G201=$A$10),INDEX(T_Activities[],$F$12+$E201,5),"-"))</f>
        <v>-</v>
      </c>
      <c r="C201" s="173" t="str">
        <f>IF(ISERROR(INDEX(T_Activities[],$F$12+$E201,2)),"-",IF(AND($F201=$B$13+1,$G201=$A$10),INDEX(T_Activities[],$F$12+$E201,2),"-"))</f>
        <v>-</v>
      </c>
      <c r="E201" s="228">
        <v>79</v>
      </c>
      <c r="F201" s="229" t="e">
        <f>INDEX(T_Activities[[Week]:[Activities]],$F$12+E201,1)</f>
        <v>#REF!</v>
      </c>
      <c r="G201" s="223" t="e">
        <f>IF(F201=$B$13+1,INDEX(T_Activities[],$F$12+$E201,6),"-")</f>
        <v>#REF!</v>
      </c>
      <c r="H201" s="33"/>
      <c r="I201" s="33"/>
      <c r="J201" s="33"/>
      <c r="K201" s="33"/>
      <c r="L201" s="33"/>
      <c r="M201" s="33"/>
      <c r="N201" s="33"/>
      <c r="O201" s="33"/>
      <c r="P201" s="33"/>
      <c r="Q201" s="33"/>
      <c r="R201" s="33"/>
    </row>
    <row r="202" spans="1:18" hidden="1" x14ac:dyDescent="0.2">
      <c r="A202" s="171" t="str">
        <f>IF(ISERROR(INDEX(T_Activities[],$F$12+$E202,4)),"-",IF(AND($F202=$B$13+1,$G202=$A$10),INDEX(T_Activities[],$F$12+$E202,4),"-"))</f>
        <v>-</v>
      </c>
      <c r="B202" s="172" t="str">
        <f>IF(ISERROR(INDEX(T_Activities[],$F$12+$E202,5)),"-",IF(AND($F202=$B$13+1,$G202=$A$10),INDEX(T_Activities[],$F$12+$E202,5),"-"))</f>
        <v>-</v>
      </c>
      <c r="C202" s="173" t="str">
        <f>IF(ISERROR(INDEX(T_Activities[],$F$12+$E202,2)),"-",IF(AND($F202=$B$13+1,$G202=$A$10),INDEX(T_Activities[],$F$12+$E202,2),"-"))</f>
        <v>-</v>
      </c>
      <c r="E202" s="228">
        <v>80</v>
      </c>
      <c r="F202" s="229" t="e">
        <f>INDEX(T_Activities[[Week]:[Activities]],$F$12+E202,1)</f>
        <v>#REF!</v>
      </c>
      <c r="G202" s="223" t="e">
        <f>IF(F202=$B$13+1,INDEX(T_Activities[],$F$12+$E202,6),"-")</f>
        <v>#REF!</v>
      </c>
      <c r="H202" s="33"/>
      <c r="I202" s="33"/>
      <c r="J202" s="33"/>
      <c r="K202" s="33"/>
      <c r="L202" s="33"/>
      <c r="M202" s="33"/>
      <c r="N202" s="33"/>
      <c r="O202" s="33"/>
      <c r="P202" s="33"/>
      <c r="Q202" s="33"/>
      <c r="R202" s="33"/>
    </row>
    <row r="203" spans="1:18" hidden="1" x14ac:dyDescent="0.2">
      <c r="A203" s="171" t="str">
        <f>IF(ISERROR(INDEX(T_Activities[],$F$12+$E203,4)),"-",IF(AND($F203=$B$13+1,$G203=$A$10),INDEX(T_Activities[],$F$12+$E203,4),"-"))</f>
        <v>-</v>
      </c>
      <c r="B203" s="172" t="str">
        <f>IF(ISERROR(INDEX(T_Activities[],$F$12+$E203,5)),"-",IF(AND($F203=$B$13+1,$G203=$A$10),INDEX(T_Activities[],$F$12+$E203,5),"-"))</f>
        <v>-</v>
      </c>
      <c r="C203" s="173" t="str">
        <f>IF(ISERROR(INDEX(T_Activities[],$F$12+$E203,2)),"-",IF(AND($F203=$B$13+1,$G203=$A$10),INDEX(T_Activities[],$F$12+$E203,2),"-"))</f>
        <v>-</v>
      </c>
      <c r="E203" s="228">
        <v>81</v>
      </c>
      <c r="F203" s="229" t="e">
        <f>INDEX(T_Activities[[Week]:[Activities]],$F$12+E203,1)</f>
        <v>#REF!</v>
      </c>
      <c r="G203" s="223" t="e">
        <f>IF(F203=$B$13+1,INDEX(T_Activities[],$F$12+$E203,6),"-")</f>
        <v>#REF!</v>
      </c>
      <c r="H203" s="33"/>
      <c r="I203" s="33"/>
      <c r="J203" s="33"/>
      <c r="K203" s="33"/>
      <c r="L203" s="33"/>
      <c r="M203" s="33"/>
      <c r="N203" s="33"/>
      <c r="O203" s="33"/>
      <c r="P203" s="33"/>
      <c r="Q203" s="33"/>
      <c r="R203" s="33"/>
    </row>
    <row r="204" spans="1:18" hidden="1" x14ac:dyDescent="0.2">
      <c r="A204" s="171" t="str">
        <f>IF(ISERROR(INDEX(T_Activities[],$F$12+$E204,4)),"-",IF(AND($F204=$B$13+1,$G204=$A$10),INDEX(T_Activities[],$F$12+$E204,4),"-"))</f>
        <v>-</v>
      </c>
      <c r="B204" s="172" t="str">
        <f>IF(ISERROR(INDEX(T_Activities[],$F$12+$E204,5)),"-",IF(AND($F204=$B$13+1,$G204=$A$10),INDEX(T_Activities[],$F$12+$E204,5),"-"))</f>
        <v>-</v>
      </c>
      <c r="C204" s="173" t="str">
        <f>IF(ISERROR(INDEX(T_Activities[],$F$12+$E204,2)),"-",IF(AND($F204=$B$13+1,$G204=$A$10),INDEX(T_Activities[],$F$12+$E204,2),"-"))</f>
        <v>-</v>
      </c>
      <c r="E204" s="228">
        <v>82</v>
      </c>
      <c r="F204" s="229" t="e">
        <f>INDEX(T_Activities[[Week]:[Activities]],$F$12+E204,1)</f>
        <v>#REF!</v>
      </c>
      <c r="G204" s="223" t="e">
        <f>IF(F204=$B$13+1,INDEX(T_Activities[],$F$12+$E204,6),"-")</f>
        <v>#REF!</v>
      </c>
      <c r="H204" s="33"/>
      <c r="I204" s="33"/>
      <c r="J204" s="33"/>
      <c r="K204" s="33"/>
      <c r="L204" s="33"/>
      <c r="M204" s="33"/>
      <c r="N204" s="33"/>
      <c r="O204" s="33"/>
      <c r="P204" s="33"/>
      <c r="Q204" s="33"/>
      <c r="R204" s="33"/>
    </row>
    <row r="205" spans="1:18" hidden="1" x14ac:dyDescent="0.2">
      <c r="A205" s="171" t="str">
        <f>IF(ISERROR(INDEX(T_Activities[],$F$12+$E205,4)),"-",IF(AND($F205=$B$13+1,$G205=$A$10),INDEX(T_Activities[],$F$12+$E205,4),"-"))</f>
        <v>-</v>
      </c>
      <c r="B205" s="172" t="str">
        <f>IF(ISERROR(INDEX(T_Activities[],$F$12+$E205,5)),"-",IF(AND($F205=$B$13+1,$G205=$A$10),INDEX(T_Activities[],$F$12+$E205,5),"-"))</f>
        <v>-</v>
      </c>
      <c r="C205" s="173" t="str">
        <f>IF(ISERROR(INDEX(T_Activities[],$F$12+$E205,2)),"-",IF(AND($F205=$B$13+1,$G205=$A$10),INDEX(T_Activities[],$F$12+$E205,2),"-"))</f>
        <v>-</v>
      </c>
      <c r="E205" s="228">
        <v>83</v>
      </c>
      <c r="F205" s="229" t="e">
        <f>INDEX(T_Activities[[Week]:[Activities]],$F$12+E205,1)</f>
        <v>#REF!</v>
      </c>
      <c r="G205" s="223" t="e">
        <f>IF(F205=$B$13+1,INDEX(T_Activities[],$F$12+$E205,6),"-")</f>
        <v>#REF!</v>
      </c>
      <c r="H205" s="33"/>
      <c r="I205" s="33"/>
      <c r="J205" s="33"/>
      <c r="K205" s="33"/>
      <c r="L205" s="33"/>
      <c r="M205" s="33"/>
      <c r="N205" s="33"/>
      <c r="O205" s="33"/>
      <c r="P205" s="33"/>
      <c r="Q205" s="33"/>
      <c r="R205" s="33"/>
    </row>
    <row r="206" spans="1:18" hidden="1" x14ac:dyDescent="0.2">
      <c r="A206" s="171" t="str">
        <f>IF(ISERROR(INDEX(T_Activities[],$F$12+$E206,4)),"-",IF(AND($F206=$B$13+1,$G206=$A$10),INDEX(T_Activities[],$F$12+$E206,4),"-"))</f>
        <v>-</v>
      </c>
      <c r="B206" s="172" t="str">
        <f>IF(ISERROR(INDEX(T_Activities[],$F$12+$E206,5)),"-",IF(AND($F206=$B$13+1,$G206=$A$10),INDEX(T_Activities[],$F$12+$E206,5),"-"))</f>
        <v>-</v>
      </c>
      <c r="C206" s="173" t="str">
        <f>IF(ISERROR(INDEX(T_Activities[],$F$12+$E206,2)),"-",IF(AND($F206=$B$13+1,$G206=$A$10),INDEX(T_Activities[],$F$12+$E206,2),"-"))</f>
        <v>-</v>
      </c>
      <c r="E206" s="228">
        <v>84</v>
      </c>
      <c r="F206" s="229" t="e">
        <f>INDEX(T_Activities[[Week]:[Activities]],$F$12+E206,1)</f>
        <v>#REF!</v>
      </c>
      <c r="G206" s="223" t="e">
        <f>IF(F206=$B$13+1,INDEX(T_Activities[],$F$12+$E206,6),"-")</f>
        <v>#REF!</v>
      </c>
      <c r="H206" s="33"/>
      <c r="I206" s="33"/>
      <c r="J206" s="33"/>
      <c r="K206" s="33"/>
      <c r="L206" s="33"/>
      <c r="M206" s="33"/>
      <c r="N206" s="33"/>
      <c r="O206" s="33"/>
      <c r="P206" s="33"/>
      <c r="Q206" s="33"/>
      <c r="R206" s="33"/>
    </row>
    <row r="207" spans="1:18" hidden="1" x14ac:dyDescent="0.2">
      <c r="A207" s="171" t="str">
        <f>IF(ISERROR(INDEX(T_Activities[],$F$12+$E207,4)),"-",IF(AND($F207=$B$13+1,$G207=$A$10),INDEX(T_Activities[],$F$12+$E207,4),"-"))</f>
        <v>-</v>
      </c>
      <c r="B207" s="172" t="str">
        <f>IF(ISERROR(INDEX(T_Activities[],$F$12+$E207,5)),"-",IF(AND($F207=$B$13+1,$G207=$A$10),INDEX(T_Activities[],$F$12+$E207,5),"-"))</f>
        <v>-</v>
      </c>
      <c r="C207" s="173" t="str">
        <f>IF(ISERROR(INDEX(T_Activities[],$F$12+$E207,2)),"-",IF(AND($F207=$B$13+1,$G207=$A$10),INDEX(T_Activities[],$F$12+$E207,2),"-"))</f>
        <v>-</v>
      </c>
      <c r="E207" s="228">
        <v>85</v>
      </c>
      <c r="F207" s="229" t="e">
        <f>INDEX(T_Activities[[Week]:[Activities]],$F$12+E207,1)</f>
        <v>#REF!</v>
      </c>
      <c r="G207" s="223" t="e">
        <f>IF(F207=$B$13+1,INDEX(T_Activities[],$F$12+$E207,6),"-")</f>
        <v>#REF!</v>
      </c>
      <c r="H207" s="33"/>
      <c r="I207" s="33"/>
      <c r="J207" s="33"/>
      <c r="K207" s="33"/>
      <c r="L207" s="33"/>
      <c r="M207" s="33"/>
      <c r="N207" s="33"/>
      <c r="O207" s="33"/>
      <c r="P207" s="33"/>
      <c r="Q207" s="33"/>
      <c r="R207" s="33"/>
    </row>
    <row r="208" spans="1:18" hidden="1" x14ac:dyDescent="0.2">
      <c r="A208" s="171" t="str">
        <f>IF(ISERROR(INDEX(T_Activities[],$F$12+$E208,4)),"-",IF(AND($F208=$B$13+1,$G208=$A$10),INDEX(T_Activities[],$F$12+$E208,4),"-"))</f>
        <v>-</v>
      </c>
      <c r="B208" s="172" t="str">
        <f>IF(ISERROR(INDEX(T_Activities[],$F$12+$E208,5)),"-",IF(AND($F208=$B$13+1,$G208=$A$10),INDEX(T_Activities[],$F$12+$E208,5),"-"))</f>
        <v>-</v>
      </c>
      <c r="C208" s="173" t="str">
        <f>IF(ISERROR(INDEX(T_Activities[],$F$12+$E208,2)),"-",IF(AND($F208=$B$13+1,$G208=$A$10),INDEX(T_Activities[],$F$12+$E208,2),"-"))</f>
        <v>-</v>
      </c>
      <c r="E208" s="228">
        <v>86</v>
      </c>
      <c r="F208" s="229" t="e">
        <f>INDEX(T_Activities[[Week]:[Activities]],$F$12+E208,1)</f>
        <v>#REF!</v>
      </c>
      <c r="G208" s="223" t="e">
        <f>IF(F208=$B$13+1,INDEX(T_Activities[],$F$12+$E208,6),"-")</f>
        <v>#REF!</v>
      </c>
      <c r="H208" s="33"/>
      <c r="I208" s="33"/>
      <c r="J208" s="33"/>
      <c r="K208" s="33"/>
      <c r="L208" s="33"/>
      <c r="M208" s="33"/>
      <c r="N208" s="33"/>
      <c r="O208" s="33"/>
      <c r="P208" s="33"/>
      <c r="Q208" s="33"/>
      <c r="R208" s="33"/>
    </row>
    <row r="209" spans="1:18" hidden="1" x14ac:dyDescent="0.2">
      <c r="A209" s="171" t="str">
        <f>IF(ISERROR(INDEX(T_Activities[],$F$12+$E209,4)),"-",IF(AND($F209=$B$13+1,$G209=$A$10),INDEX(T_Activities[],$F$12+$E209,4),"-"))</f>
        <v>-</v>
      </c>
      <c r="B209" s="172" t="str">
        <f>IF(ISERROR(INDEX(T_Activities[],$F$12+$E209,5)),"-",IF(AND($F209=$B$13+1,$G209=$A$10),INDEX(T_Activities[],$F$12+$E209,5),"-"))</f>
        <v>-</v>
      </c>
      <c r="C209" s="173" t="str">
        <f>IF(ISERROR(INDEX(T_Activities[],$F$12+$E209,2)),"-",IF(AND($F209=$B$13+1,$G209=$A$10),INDEX(T_Activities[],$F$12+$E209,2),"-"))</f>
        <v>-</v>
      </c>
      <c r="E209" s="228">
        <v>87</v>
      </c>
      <c r="F209" s="229" t="e">
        <f>INDEX(T_Activities[[Week]:[Activities]],$F$12+E209,1)</f>
        <v>#REF!</v>
      </c>
      <c r="G209" s="223" t="e">
        <f>IF(F209=$B$13+1,INDEX(T_Activities[],$F$12+$E209,6),"-")</f>
        <v>#REF!</v>
      </c>
      <c r="H209" s="33"/>
      <c r="I209" s="33"/>
      <c r="J209" s="33"/>
      <c r="K209" s="33"/>
      <c r="L209" s="33"/>
      <c r="M209" s="33"/>
      <c r="N209" s="33"/>
      <c r="O209" s="33"/>
      <c r="P209" s="33"/>
      <c r="Q209" s="33"/>
      <c r="R209" s="33"/>
    </row>
    <row r="210" spans="1:18" hidden="1" x14ac:dyDescent="0.2">
      <c r="A210" s="171" t="str">
        <f>IF(ISERROR(INDEX(T_Activities[],$F$12+$E210,4)),"-",IF(AND($F210=$B$13+1,$G210=$A$10),INDEX(T_Activities[],$F$12+$E210,4),"-"))</f>
        <v>-</v>
      </c>
      <c r="B210" s="172" t="str">
        <f>IF(ISERROR(INDEX(T_Activities[],$F$12+$E210,5)),"-",IF(AND($F210=$B$13+1,$G210=$A$10),INDEX(T_Activities[],$F$12+$E210,5),"-"))</f>
        <v>-</v>
      </c>
      <c r="C210" s="173" t="str">
        <f>IF(ISERROR(INDEX(T_Activities[],$F$12+$E210,2)),"-",IF(AND($F210=$B$13+1,$G210=$A$10),INDEX(T_Activities[],$F$12+$E210,2),"-"))</f>
        <v>-</v>
      </c>
      <c r="E210" s="228">
        <v>88</v>
      </c>
      <c r="F210" s="229" t="e">
        <f>INDEX(T_Activities[[Week]:[Activities]],$F$12+E210,1)</f>
        <v>#REF!</v>
      </c>
      <c r="G210" s="223" t="e">
        <f>IF(F210=$B$13+1,INDEX(T_Activities[],$F$12+$E210,6),"-")</f>
        <v>#REF!</v>
      </c>
      <c r="H210" s="33"/>
      <c r="I210" s="33"/>
      <c r="J210" s="33"/>
      <c r="K210" s="33"/>
      <c r="L210" s="33"/>
      <c r="M210" s="33"/>
      <c r="N210" s="33"/>
      <c r="O210" s="33"/>
      <c r="P210" s="33"/>
      <c r="Q210" s="33"/>
      <c r="R210" s="33"/>
    </row>
    <row r="211" spans="1:18" hidden="1" x14ac:dyDescent="0.2">
      <c r="A211" s="171" t="str">
        <f>IF(ISERROR(INDEX(T_Activities[],$F$12+$E211,4)),"-",IF(AND($F211=$B$13+1,$G211=$A$10),INDEX(T_Activities[],$F$12+$E211,4),"-"))</f>
        <v>-</v>
      </c>
      <c r="B211" s="172" t="str">
        <f>IF(ISERROR(INDEX(T_Activities[],$F$12+$E211,5)),"-",IF(AND($F211=$B$13+1,$G211=$A$10),INDEX(T_Activities[],$F$12+$E211,5),"-"))</f>
        <v>-</v>
      </c>
      <c r="C211" s="173" t="str">
        <f>IF(ISERROR(INDEX(T_Activities[],$F$12+$E211,2)),"-",IF(AND($F211=$B$13+1,$G211=$A$10),INDEX(T_Activities[],$F$12+$E211,2),"-"))</f>
        <v>-</v>
      </c>
      <c r="E211" s="228">
        <v>89</v>
      </c>
      <c r="F211" s="229" t="e">
        <f>INDEX(T_Activities[[Week]:[Activities]],$F$12+E211,1)</f>
        <v>#REF!</v>
      </c>
      <c r="G211" s="223" t="e">
        <f>IF(F211=$B$13+1,INDEX(T_Activities[],$F$12+$E211,6),"-")</f>
        <v>#REF!</v>
      </c>
      <c r="H211" s="33"/>
      <c r="I211" s="33"/>
      <c r="J211" s="33"/>
      <c r="K211" s="33"/>
      <c r="L211" s="33"/>
      <c r="M211" s="33"/>
      <c r="N211" s="33"/>
      <c r="O211" s="33"/>
      <c r="P211" s="33"/>
      <c r="Q211" s="33"/>
      <c r="R211" s="33"/>
    </row>
    <row r="212" spans="1:18" hidden="1" x14ac:dyDescent="0.2">
      <c r="A212" s="171" t="str">
        <f>IF(ISERROR(INDEX(T_Activities[],$F$12+$E212,4)),"-",IF(AND($F212=$B$13+1,$G212=$A$10),INDEX(T_Activities[],$F$12+$E212,4),"-"))</f>
        <v>-</v>
      </c>
      <c r="B212" s="172" t="str">
        <f>IF(ISERROR(INDEX(T_Activities[],$F$12+$E212,5)),"-",IF(AND($F212=$B$13+1,$G212=$A$10),INDEX(T_Activities[],$F$12+$E212,5),"-"))</f>
        <v>-</v>
      </c>
      <c r="C212" s="173" t="str">
        <f>IF(ISERROR(INDEX(T_Activities[],$F$12+$E212,2)),"-",IF(AND($F212=$B$13+1,$G212=$A$10),INDEX(T_Activities[],$F$12+$E212,2),"-"))</f>
        <v>-</v>
      </c>
      <c r="E212" s="228">
        <v>90</v>
      </c>
      <c r="F212" s="229" t="e">
        <f>INDEX(T_Activities[[Week]:[Activities]],$F$12+E212,1)</f>
        <v>#REF!</v>
      </c>
      <c r="G212" s="223" t="e">
        <f>IF(F212=$B$13+1,INDEX(T_Activities[],$F$12+$E212,6),"-")</f>
        <v>#REF!</v>
      </c>
      <c r="H212" s="33"/>
      <c r="I212" s="33"/>
      <c r="J212" s="33"/>
      <c r="K212" s="33"/>
      <c r="L212" s="33"/>
      <c r="M212" s="33"/>
      <c r="N212" s="33"/>
      <c r="O212" s="33"/>
      <c r="P212" s="33"/>
      <c r="Q212" s="33"/>
      <c r="R212" s="33"/>
    </row>
    <row r="213" spans="1:18" hidden="1" x14ac:dyDescent="0.2">
      <c r="A213" s="171" t="str">
        <f>IF(ISERROR(INDEX(T_Activities[],$F$12+$E213,4)),"-",IF(AND($F213=$B$13+1,$G213=$A$10),INDEX(T_Activities[],$F$12+$E213,4),"-"))</f>
        <v>-</v>
      </c>
      <c r="B213" s="172" t="str">
        <f>IF(ISERROR(INDEX(T_Activities[],$F$12+$E213,5)),"-",IF(AND($F213=$B$13+1,$G213=$A$10),INDEX(T_Activities[],$F$12+$E213,5),"-"))</f>
        <v>-</v>
      </c>
      <c r="C213" s="173" t="str">
        <f>IF(ISERROR(INDEX(T_Activities[],$F$12+$E213,2)),"-",IF(AND($F213=$B$13+1,$G213=$A$10),INDEX(T_Activities[],$F$12+$E213,2),"-"))</f>
        <v>-</v>
      </c>
      <c r="E213" s="228">
        <v>91</v>
      </c>
      <c r="F213" s="229" t="e">
        <f>INDEX(T_Activities[[Week]:[Activities]],$F$12+E213,1)</f>
        <v>#REF!</v>
      </c>
      <c r="G213" s="223" t="e">
        <f>IF(F213=$B$13+1,INDEX(T_Activities[],$F$12+$E213,6),"-")</f>
        <v>#REF!</v>
      </c>
      <c r="H213" s="33"/>
      <c r="I213" s="33"/>
      <c r="J213" s="33"/>
      <c r="K213" s="33"/>
      <c r="L213" s="33"/>
      <c r="M213" s="33"/>
      <c r="N213" s="33"/>
      <c r="O213" s="33"/>
      <c r="P213" s="33"/>
      <c r="Q213" s="33"/>
      <c r="R213" s="33"/>
    </row>
    <row r="214" spans="1:18" hidden="1" x14ac:dyDescent="0.2">
      <c r="A214" s="171" t="str">
        <f>IF(ISERROR(INDEX(T_Activities[],$F$12+$E214,4)),"-",IF(AND($F214=$B$13+1,$G214=$A$10),INDEX(T_Activities[],$F$12+$E214,4),"-"))</f>
        <v>-</v>
      </c>
      <c r="B214" s="172" t="str">
        <f>IF(ISERROR(INDEX(T_Activities[],$F$12+$E214,5)),"-",IF(AND($F214=$B$13+1,$G214=$A$10),INDEX(T_Activities[],$F$12+$E214,5),"-"))</f>
        <v>-</v>
      </c>
      <c r="C214" s="173" t="str">
        <f>IF(ISERROR(INDEX(T_Activities[],$F$12+$E214,2)),"-",IF(AND($F214=$B$13+1,$G214=$A$10),INDEX(T_Activities[],$F$12+$E214,2),"-"))</f>
        <v>-</v>
      </c>
      <c r="E214" s="228">
        <v>92</v>
      </c>
      <c r="F214" s="229" t="e">
        <f>INDEX(T_Activities[[Week]:[Activities]],$F$12+E214,1)</f>
        <v>#REF!</v>
      </c>
      <c r="G214" s="223" t="e">
        <f>IF(F214=$B$13+1,INDEX(T_Activities[],$F$12+$E214,6),"-")</f>
        <v>#REF!</v>
      </c>
      <c r="H214" s="33"/>
      <c r="I214" s="33"/>
      <c r="J214" s="33"/>
      <c r="K214" s="33"/>
      <c r="L214" s="33"/>
      <c r="M214" s="33"/>
      <c r="N214" s="33"/>
      <c r="O214" s="33"/>
      <c r="P214" s="33"/>
      <c r="Q214" s="33"/>
      <c r="R214" s="33"/>
    </row>
    <row r="215" spans="1:18" hidden="1" x14ac:dyDescent="0.2">
      <c r="A215" s="171" t="str">
        <f>IF(ISERROR(INDEX(T_Activities[],$F$12+$E215,4)),"-",IF(AND($F215=$B$13+1,$G215=$A$10),INDEX(T_Activities[],$F$12+$E215,4),"-"))</f>
        <v>-</v>
      </c>
      <c r="B215" s="172" t="str">
        <f>IF(ISERROR(INDEX(T_Activities[],$F$12+$E215,5)),"-",IF(AND($F215=$B$13+1,$G215=$A$10),INDEX(T_Activities[],$F$12+$E215,5),"-"))</f>
        <v>-</v>
      </c>
      <c r="C215" s="173" t="str">
        <f>IF(ISERROR(INDEX(T_Activities[],$F$12+$E215,2)),"-",IF(AND($F215=$B$13+1,$G215=$A$10),INDEX(T_Activities[],$F$12+$E215,2),"-"))</f>
        <v>-</v>
      </c>
      <c r="E215" s="228">
        <v>93</v>
      </c>
      <c r="F215" s="229" t="e">
        <f>INDEX(T_Activities[[Week]:[Activities]],$F$12+E215,1)</f>
        <v>#REF!</v>
      </c>
      <c r="G215" s="223" t="e">
        <f>IF(F215=$B$13+1,INDEX(T_Activities[],$F$12+$E215,6),"-")</f>
        <v>#REF!</v>
      </c>
      <c r="H215" s="33"/>
      <c r="I215" s="33"/>
      <c r="J215" s="33"/>
      <c r="K215" s="33"/>
      <c r="L215" s="33"/>
      <c r="M215" s="33"/>
      <c r="N215" s="33"/>
      <c r="O215" s="33"/>
      <c r="P215" s="33"/>
      <c r="Q215" s="33"/>
      <c r="R215" s="33"/>
    </row>
    <row r="216" spans="1:18" hidden="1" x14ac:dyDescent="0.2">
      <c r="A216" s="171" t="str">
        <f>IF(ISERROR(INDEX(T_Activities[],$F$12+$E216,4)),"-",IF(AND($F216=$B$13+1,$G216=$A$10),INDEX(T_Activities[],$F$12+$E216,4),"-"))</f>
        <v>-</v>
      </c>
      <c r="B216" s="172" t="str">
        <f>IF(ISERROR(INDEX(T_Activities[],$F$12+$E216,5)),"-",IF(AND($F216=$B$13+1,$G216=$A$10),INDEX(T_Activities[],$F$12+$E216,5),"-"))</f>
        <v>-</v>
      </c>
      <c r="C216" s="173" t="str">
        <f>IF(ISERROR(INDEX(T_Activities[],$F$12+$E216,2)),"-",IF(AND($F216=$B$13+1,$G216=$A$10),INDEX(T_Activities[],$F$12+$E216,2),"-"))</f>
        <v>-</v>
      </c>
      <c r="E216" s="228">
        <v>94</v>
      </c>
      <c r="F216" s="229" t="e">
        <f>INDEX(T_Activities[[Week]:[Activities]],$F$12+E216,1)</f>
        <v>#REF!</v>
      </c>
      <c r="G216" s="223" t="e">
        <f>IF(F216=$B$13+1,INDEX(T_Activities[],$F$12+$E216,6),"-")</f>
        <v>#REF!</v>
      </c>
      <c r="H216" s="33"/>
      <c r="I216" s="33"/>
      <c r="J216" s="33"/>
      <c r="K216" s="33"/>
      <c r="L216" s="33"/>
      <c r="M216" s="33"/>
      <c r="N216" s="33"/>
      <c r="O216" s="33"/>
      <c r="P216" s="33"/>
      <c r="Q216" s="33"/>
      <c r="R216" s="33"/>
    </row>
    <row r="217" spans="1:18" hidden="1" x14ac:dyDescent="0.2">
      <c r="A217" s="171" t="str">
        <f>IF(ISERROR(INDEX(T_Activities[],$F$12+$E217,4)),"-",IF(AND($F217=$B$13+1,$G217=$A$10),INDEX(T_Activities[],$F$12+$E217,4),"-"))</f>
        <v>-</v>
      </c>
      <c r="B217" s="172" t="str">
        <f>IF(ISERROR(INDEX(T_Activities[],$F$12+$E217,5)),"-",IF(AND($F217=$B$13+1,$G217=$A$10),INDEX(T_Activities[],$F$12+$E217,5),"-"))</f>
        <v>-</v>
      </c>
      <c r="C217" s="173" t="str">
        <f>IF(ISERROR(INDEX(T_Activities[],$F$12+$E217,2)),"-",IF(AND($F217=$B$13+1,$G217=$A$10),INDEX(T_Activities[],$F$12+$E217,2),"-"))</f>
        <v>-</v>
      </c>
      <c r="E217" s="228">
        <v>95</v>
      </c>
      <c r="F217" s="229" t="e">
        <f>INDEX(T_Activities[[Week]:[Activities]],$F$12+E217,1)</f>
        <v>#REF!</v>
      </c>
      <c r="G217" s="223" t="e">
        <f>IF(F217=$B$13+1,INDEX(T_Activities[],$F$12+$E217,6),"-")</f>
        <v>#REF!</v>
      </c>
      <c r="H217" s="33"/>
      <c r="I217" s="33"/>
      <c r="J217" s="33"/>
      <c r="K217" s="33"/>
      <c r="L217" s="33"/>
      <c r="M217" s="33"/>
      <c r="N217" s="33"/>
      <c r="O217" s="33"/>
      <c r="P217" s="33"/>
      <c r="Q217" s="33"/>
      <c r="R217" s="33"/>
    </row>
    <row r="218" spans="1:18" hidden="1" x14ac:dyDescent="0.2">
      <c r="A218" s="171" t="str">
        <f>IF(ISERROR(INDEX(T_Activities[],$F$12+$E218,4)),"-",IF(AND($F218=$B$13+1,$G218=$A$10),INDEX(T_Activities[],$F$12+$E218,4),"-"))</f>
        <v>-</v>
      </c>
      <c r="B218" s="172" t="str">
        <f>IF(ISERROR(INDEX(T_Activities[],$F$12+$E218,5)),"-",IF(AND($F218=$B$13+1,$G218=$A$10),INDEX(T_Activities[],$F$12+$E218,5),"-"))</f>
        <v>-</v>
      </c>
      <c r="C218" s="173" t="str">
        <f>IF(ISERROR(INDEX(T_Activities[],$F$12+$E218,2)),"-",IF(AND($F218=$B$13+1,$G218=$A$10),INDEX(T_Activities[],$F$12+$E218,2),"-"))</f>
        <v>-</v>
      </c>
      <c r="E218" s="228">
        <v>96</v>
      </c>
      <c r="F218" s="229" t="e">
        <f>INDEX(T_Activities[[Week]:[Activities]],$F$12+E218,1)</f>
        <v>#REF!</v>
      </c>
      <c r="G218" s="223" t="e">
        <f>IF(F218=$B$13+1,INDEX(T_Activities[],$F$12+$E218,6),"-")</f>
        <v>#REF!</v>
      </c>
      <c r="H218" s="33"/>
      <c r="I218" s="33"/>
      <c r="J218" s="33"/>
      <c r="K218" s="33"/>
      <c r="L218" s="33"/>
      <c r="M218" s="33"/>
      <c r="N218" s="33"/>
      <c r="O218" s="33"/>
      <c r="P218" s="33"/>
      <c r="Q218" s="33"/>
      <c r="R218" s="33"/>
    </row>
    <row r="219" spans="1:18" hidden="1" x14ac:dyDescent="0.2">
      <c r="A219" s="171" t="str">
        <f>IF(ISERROR(INDEX(T_Activities[],$F$12+$E219,4)),"-",IF(AND($F219=$B$13+1,$G219=$A$10),INDEX(T_Activities[],$F$12+$E219,4),"-"))</f>
        <v>-</v>
      </c>
      <c r="B219" s="172" t="str">
        <f>IF(ISERROR(INDEX(T_Activities[],$F$12+$E219,5)),"-",IF(AND($F219=$B$13+1,$G219=$A$10),INDEX(T_Activities[],$F$12+$E219,5),"-"))</f>
        <v>-</v>
      </c>
      <c r="C219" s="173" t="str">
        <f>IF(ISERROR(INDEX(T_Activities[],$F$12+$E219,2)),"-",IF(AND($F219=$B$13+1,$G219=$A$10),INDEX(T_Activities[],$F$12+$E219,2),"-"))</f>
        <v>-</v>
      </c>
      <c r="E219" s="228">
        <v>97</v>
      </c>
      <c r="F219" s="229" t="e">
        <f>INDEX(T_Activities[[Week]:[Activities]],$F$12+E219,1)</f>
        <v>#REF!</v>
      </c>
      <c r="G219" s="223" t="e">
        <f>IF(F219=$B$13+1,INDEX(T_Activities[],$F$12+$E219,6),"-")</f>
        <v>#REF!</v>
      </c>
      <c r="H219" s="33"/>
      <c r="I219" s="33"/>
      <c r="J219" s="33"/>
      <c r="K219" s="33"/>
      <c r="L219" s="33"/>
      <c r="M219" s="33"/>
      <c r="N219" s="33"/>
      <c r="O219" s="33"/>
      <c r="P219" s="33"/>
      <c r="Q219" s="33"/>
      <c r="R219" s="33"/>
    </row>
    <row r="220" spans="1:18" hidden="1" x14ac:dyDescent="0.2">
      <c r="A220" s="171" t="str">
        <f>IF(ISERROR(INDEX(T_Activities[],$F$12+$E220,4)),"-",IF(AND($F220=$B$13+1,$G220=$A$10),INDEX(T_Activities[],$F$12+$E220,4),"-"))</f>
        <v>-</v>
      </c>
      <c r="B220" s="172" t="str">
        <f>IF(ISERROR(INDEX(T_Activities[],$F$12+$E220,5)),"-",IF(AND($F220=$B$13+1,$G220=$A$10),INDEX(T_Activities[],$F$12+$E220,5),"-"))</f>
        <v>-</v>
      </c>
      <c r="C220" s="173" t="str">
        <f>IF(ISERROR(INDEX(T_Activities[],$F$12+$E220,2)),"-",IF(AND($F220=$B$13+1,$G220=$A$10),INDEX(T_Activities[],$F$12+$E220,2),"-"))</f>
        <v>-</v>
      </c>
      <c r="E220" s="228">
        <v>98</v>
      </c>
      <c r="F220" s="229" t="e">
        <f>INDEX(T_Activities[[Week]:[Activities]],$F$12+E220,1)</f>
        <v>#REF!</v>
      </c>
      <c r="G220" s="223" t="e">
        <f>IF(F220=$B$13+1,INDEX(T_Activities[],$F$12+$E220,6),"-")</f>
        <v>#REF!</v>
      </c>
      <c r="H220" s="33"/>
      <c r="I220" s="33"/>
      <c r="J220" s="33"/>
      <c r="K220" s="33"/>
      <c r="L220" s="33"/>
      <c r="M220" s="33"/>
      <c r="N220" s="33"/>
      <c r="O220" s="33"/>
      <c r="P220" s="33"/>
      <c r="Q220" s="33"/>
      <c r="R220" s="33"/>
    </row>
    <row r="221" spans="1:18" hidden="1" x14ac:dyDescent="0.2">
      <c r="A221" s="171" t="str">
        <f>IF(ISERROR(INDEX(T_Activities[],$F$12+$E221,4)),"-",IF(AND($F221=$B$13+1,$G221=$A$10),INDEX(T_Activities[],$F$12+$E221,4),"-"))</f>
        <v>-</v>
      </c>
      <c r="B221" s="172" t="str">
        <f>IF(ISERROR(INDEX(T_Activities[],$F$12+$E221,5)),"-",IF(AND($F221=$B$13+1,$G221=$A$10),INDEX(T_Activities[],$F$12+$E221,5),"-"))</f>
        <v>-</v>
      </c>
      <c r="C221" s="173" t="str">
        <f>IF(ISERROR(INDEX(T_Activities[],$F$12+$E221,2)),"-",IF(AND($F221=$B$13+1,$G221=$A$10),INDEX(T_Activities[],$F$12+$E221,2),"-"))</f>
        <v>-</v>
      </c>
      <c r="E221" s="228">
        <v>99</v>
      </c>
      <c r="F221" s="229" t="e">
        <f>INDEX(T_Activities[[Week]:[Activities]],$F$12+E221,1)</f>
        <v>#REF!</v>
      </c>
      <c r="G221" s="223" t="e">
        <f>IF(F221=$B$13+1,INDEX(T_Activities[],$F$12+$E221,6),"-")</f>
        <v>#REF!</v>
      </c>
      <c r="H221" s="33"/>
      <c r="I221" s="33"/>
      <c r="J221" s="33"/>
      <c r="K221" s="33"/>
      <c r="L221" s="33"/>
      <c r="M221" s="33"/>
      <c r="N221" s="33"/>
      <c r="O221" s="33"/>
      <c r="P221" s="33"/>
      <c r="Q221" s="33"/>
      <c r="R221" s="33"/>
    </row>
    <row r="222" spans="1:18" x14ac:dyDescent="0.2">
      <c r="A222" s="165"/>
      <c r="B222" s="166"/>
      <c r="C222" s="163"/>
      <c r="E222" s="167"/>
      <c r="F222" s="168"/>
      <c r="G222" s="169"/>
      <c r="H222" s="33"/>
      <c r="I222" s="33"/>
      <c r="J222" s="33"/>
      <c r="K222" s="33"/>
      <c r="L222" s="33"/>
      <c r="M222" s="33"/>
      <c r="N222" s="33"/>
      <c r="O222" s="33"/>
      <c r="P222" s="33"/>
      <c r="Q222" s="33"/>
      <c r="R222" s="33"/>
    </row>
    <row r="223" spans="1:18" ht="20" x14ac:dyDescent="0.2">
      <c r="A223" s="408" t="s">
        <v>100</v>
      </c>
      <c r="B223" s="409"/>
      <c r="C223" s="409"/>
      <c r="E223" s="49"/>
      <c r="F223" s="49"/>
      <c r="H223" s="33"/>
      <c r="I223" s="33"/>
      <c r="J223" s="33"/>
      <c r="K223" s="33"/>
      <c r="L223" s="33"/>
      <c r="M223" s="33"/>
      <c r="N223" s="33"/>
      <c r="O223" s="33"/>
      <c r="P223" s="33"/>
      <c r="Q223" s="33"/>
      <c r="R223" s="33"/>
    </row>
    <row r="224" spans="1:18" x14ac:dyDescent="0.2">
      <c r="A224" s="88" t="s">
        <v>97</v>
      </c>
      <c r="B224" s="88" t="s">
        <v>144</v>
      </c>
      <c r="C224" s="88" t="s">
        <v>177</v>
      </c>
      <c r="E224" s="224" t="s">
        <v>23</v>
      </c>
      <c r="F224" s="225" t="s">
        <v>16</v>
      </c>
      <c r="G224" s="226" t="s">
        <v>14</v>
      </c>
      <c r="H224" s="226" t="s">
        <v>21</v>
      </c>
      <c r="I224" s="33"/>
      <c r="J224" s="33"/>
      <c r="K224" s="33"/>
      <c r="L224" s="33"/>
      <c r="M224" s="33"/>
      <c r="N224" s="240"/>
      <c r="O224" s="33"/>
      <c r="P224" s="33"/>
      <c r="Q224" s="33"/>
      <c r="R224" s="33"/>
    </row>
    <row r="225" spans="1:18" ht="61" x14ac:dyDescent="0.2">
      <c r="A225" s="117" t="str">
        <f>IF(ISERROR(INDEX(T_Issues[],$E$15+$E225,5)),"-",IF(AND($F225=$B$13,$H225="Open",$G225=$A$10),INDEX(T_Issues[],$E$15+$E225,5),"-"))</f>
        <v>-</v>
      </c>
      <c r="B225" s="87" t="str">
        <f>IF(ISERROR(INDEX(T_Issues[],$E$15+$E225,6)),"-",IF(AND($F225=$B$13,$H225="Open",$G225=$A$10),INDEX(T_Issues[],$E$15+$E225,6),"-"))</f>
        <v>-</v>
      </c>
      <c r="C225" s="117" t="str">
        <f>IF(ISERROR(INDEX(T_Issues[],$E$15+$E225,7)),"-",IF(AND($F225=$B$13,$H225="Open",$G225=$A$10),INDEX(T_Issues[],$E$15+$E225,7),"-"))</f>
        <v>-</v>
      </c>
      <c r="E225" s="250">
        <v>0</v>
      </c>
      <c r="F225" s="229">
        <f>INDEX(T_Issues[],$E$15+E122,2)</f>
        <v>2</v>
      </c>
      <c r="G225" s="230" t="str">
        <f>IF(F225=$B$13,INDEX(T_Issues[],$E$15+E225,8),"-")</f>
        <v xml:space="preserve">Student Experience - Credit Management </v>
      </c>
      <c r="H225" s="223" t="str">
        <f>IF($F225=$B$13,INDEX(T_Issues[],$E$15+E225,9),"-")</f>
        <v>Resolved</v>
      </c>
      <c r="I225" s="33"/>
      <c r="J225" s="33"/>
      <c r="K225" s="33"/>
      <c r="L225" s="33"/>
      <c r="M225" s="33"/>
      <c r="N225" s="33"/>
      <c r="O225" s="33"/>
      <c r="P225" s="33"/>
      <c r="Q225" s="33"/>
      <c r="R225" s="33"/>
    </row>
    <row r="226" spans="1:18" x14ac:dyDescent="0.2">
      <c r="A226" s="117" t="str">
        <f>IF(ISERROR(INDEX(T_Issues[],$E$15+$E226,5)),"-",IF(AND($F226=$B$13,$H226="Open",$G226=$A$10),INDEX(T_Issues[],$E$15+$E226,5),"-"))</f>
        <v>-</v>
      </c>
      <c r="B226" s="87" t="str">
        <f>IF(ISERROR(INDEX(T_Issues[],$E$15+$E226,6)),"-",IF(AND($F226=$B$13,$H226="Open",$G226=$A$10),INDEX(T_Issues[],$E$15+$E226,6),"-"))</f>
        <v>-</v>
      </c>
      <c r="C226" s="117" t="str">
        <f>IF(ISERROR(INDEX(T_Issues[],$E$15+$E226,7)),"-",IF(AND($F226=$B$13,$H226="Open",$G226=$A$10),INDEX(T_Issues[],$E$15+$E226,7),"-"))</f>
        <v>-</v>
      </c>
      <c r="E226" s="251">
        <v>1</v>
      </c>
      <c r="F226" s="229">
        <f>INDEX(T_Issues[],$E$15+E123,2)</f>
        <v>-6282</v>
      </c>
      <c r="G226" s="230" t="str">
        <f>IF(F226=$B$13,INDEX(T_Issues[],$E$15+E226,8),"-")</f>
        <v>-</v>
      </c>
      <c r="H226" s="223" t="str">
        <f>IF($F226=$B$13,INDEX(T_Issues[],$E$15+E226,9),"-")</f>
        <v>-</v>
      </c>
      <c r="I226" s="33"/>
      <c r="J226" s="33"/>
      <c r="K226" s="33"/>
      <c r="L226" s="33"/>
      <c r="M226" s="33"/>
      <c r="N226" s="33"/>
      <c r="O226" s="33"/>
      <c r="P226" s="33"/>
      <c r="Q226" s="33"/>
      <c r="R226" s="33"/>
    </row>
    <row r="227" spans="1:18" x14ac:dyDescent="0.2">
      <c r="A227" s="117" t="str">
        <f>IF(ISERROR(INDEX(T_Issues[],$E$15+$E227,5)),"-",IF(AND($F227=$B$13,$H227="Open",$G227=$A$10),INDEX(T_Issues[],$E$15+$E227,5),"-"))</f>
        <v>-</v>
      </c>
      <c r="B227" s="87" t="str">
        <f>IF(ISERROR(INDEX(T_Issues[],$E$15+$E227,6)),"-",IF(AND($F227=$B$13,$H227="Open",$G227=$A$10),INDEX(T_Issues[],$E$15+$E227,6),"-"))</f>
        <v>-</v>
      </c>
      <c r="C227" s="117" t="str">
        <f>IF(ISERROR(INDEX(T_Issues[],$E$15+$E227,7)),"-",IF(AND($F227=$B$13,$H227="Open",$G227=$A$10),INDEX(T_Issues[],$E$15+$E227,7),"-"))</f>
        <v>-</v>
      </c>
      <c r="E227" s="251">
        <v>2</v>
      </c>
      <c r="F227" s="229" t="e">
        <f>INDEX(T_Issues[],$E$15+E124,2)</f>
        <v>#REF!</v>
      </c>
      <c r="G227" s="230" t="e">
        <f>IF(F227=$B$13,INDEX(T_Issues[],$E$15+E227,8),"-")</f>
        <v>#REF!</v>
      </c>
      <c r="H227" s="223" t="e">
        <f>IF($F227=$B$13,INDEX(T_Issues[],$E$15+E227,9),"-")</f>
        <v>#REF!</v>
      </c>
      <c r="I227" s="33"/>
      <c r="J227" s="33"/>
      <c r="K227" s="33"/>
      <c r="L227" s="33"/>
      <c r="M227" s="33"/>
      <c r="N227" s="33"/>
      <c r="O227" s="33"/>
      <c r="P227" s="33"/>
      <c r="Q227" s="33"/>
      <c r="R227" s="33"/>
    </row>
    <row r="228" spans="1:18" x14ac:dyDescent="0.2">
      <c r="A228" s="117" t="str">
        <f>IF(ISERROR(INDEX(T_Issues[],$E$15+$E228,5)),"-",IF(AND($F228=$B$13,$H228="Open",$G228=$A$10),INDEX(T_Issues[],$E$15+$E228,5),"-"))</f>
        <v>-</v>
      </c>
      <c r="B228" s="87" t="str">
        <f>IF(ISERROR(INDEX(T_Issues[],$E$15+$E228,6)),"-",IF(AND($F228=$B$13,$H228="Open",$G228=$A$10),INDEX(T_Issues[],$E$15+$E228,6),"-"))</f>
        <v>-</v>
      </c>
      <c r="C228" s="117" t="str">
        <f>IF(ISERROR(INDEX(T_Issues[],$E$15+$E228,7)),"-",IF(AND($F228=$B$13,$H228="Open",$G228=$A$10),INDEX(T_Issues[],$E$15+$E228,7),"-"))</f>
        <v>-</v>
      </c>
      <c r="E228" s="251">
        <v>3</v>
      </c>
      <c r="F228" s="229" t="e">
        <f>INDEX(T_Issues[],$E$15+E125,2)</f>
        <v>#REF!</v>
      </c>
      <c r="G228" s="230" t="e">
        <f>IF(F228=$B$13,INDEX(T_Issues[],$E$15+E228,8),"-")</f>
        <v>#REF!</v>
      </c>
      <c r="H228" s="223" t="e">
        <f>IF($F228=$B$13,INDEX(T_Issues[],$E$15+E228,9),"-")</f>
        <v>#REF!</v>
      </c>
      <c r="I228" s="33"/>
      <c r="J228" s="33"/>
      <c r="K228" s="33"/>
      <c r="L228" s="33"/>
      <c r="M228" s="33"/>
      <c r="N228" s="33"/>
      <c r="O228" s="33"/>
      <c r="P228" s="33"/>
      <c r="Q228" s="33"/>
      <c r="R228" s="33"/>
    </row>
    <row r="229" spans="1:18" x14ac:dyDescent="0.2">
      <c r="A229" s="117" t="str">
        <f>IF(ISERROR(INDEX(T_Issues[],$E$15+$E229,5)),"-",IF(AND($F229=$B$13,$H229="Open",$G229=$A$10),INDEX(T_Issues[],$E$15+$E229,5),"-"))</f>
        <v>-</v>
      </c>
      <c r="B229" s="87" t="str">
        <f>IF(ISERROR(INDEX(T_Issues[],$E$15+$E229,6)),"-",IF(AND($F229=$B$13,$H229="Open",$G229=$A$10),INDEX(T_Issues[],$E$15+$E229,6),"-"))</f>
        <v>-</v>
      </c>
      <c r="C229" s="117" t="str">
        <f>IF(ISERROR(INDEX(T_Issues[],$E$15+$E229,7)),"-",IF(AND($F229=$B$13,$H229="Open",$G229=$A$10),INDEX(T_Issues[],$E$15+$E229,7),"-"))</f>
        <v>-</v>
      </c>
      <c r="E229" s="251">
        <v>4</v>
      </c>
      <c r="F229" s="229" t="e">
        <f>INDEX(T_Issues[],$E$15+E126,2)</f>
        <v>#REF!</v>
      </c>
      <c r="G229" s="230" t="e">
        <f>IF(F229=$B$13,INDEX(T_Issues[],$E$15+E229,8),"-")</f>
        <v>#REF!</v>
      </c>
      <c r="H229" s="223" t="e">
        <f>IF($F229=$B$13,INDEX(T_Issues[],$E$15+E229,9),"-")</f>
        <v>#REF!</v>
      </c>
      <c r="I229" s="33"/>
      <c r="J229" s="33"/>
      <c r="K229" s="33"/>
      <c r="L229" s="33"/>
      <c r="M229" s="33"/>
      <c r="N229" s="33"/>
      <c r="O229" s="33"/>
      <c r="P229" s="33"/>
      <c r="Q229" s="33"/>
      <c r="R229" s="33"/>
    </row>
    <row r="230" spans="1:18" x14ac:dyDescent="0.2">
      <c r="A230" s="117" t="str">
        <f>IF(ISERROR(INDEX(T_Issues[],$E$15+$E230,5)),"-",IF(AND($F230=$B$13,$H230="Open",$G230=$A$10),INDEX(T_Issues[],$E$15+$E230,5),"-"))</f>
        <v>-</v>
      </c>
      <c r="B230" s="87" t="str">
        <f>IF(ISERROR(INDEX(T_Issues[],$E$15+$E230,6)),"-",IF(AND($F230=$B$13,$H230="Open",$G230=$A$10),INDEX(T_Issues[],$E$15+$E230,6),"-"))</f>
        <v>-</v>
      </c>
      <c r="C230" s="117" t="str">
        <f>IF(ISERROR(INDEX(T_Issues[],$E$15+$E230,7)),"-",IF(AND($F230=$B$13,$H230="Open",$G230=$A$10),INDEX(T_Issues[],$E$15+$E230,7),"-"))</f>
        <v>-</v>
      </c>
      <c r="E230" s="251">
        <v>5</v>
      </c>
      <c r="F230" s="229" t="e">
        <f>INDEX(T_Issues[],$E$15+E127,2)</f>
        <v>#REF!</v>
      </c>
      <c r="G230" s="230" t="e">
        <f>IF(F230=$B$13,INDEX(T_Issues[],$E$15+E230,8),"-")</f>
        <v>#REF!</v>
      </c>
      <c r="H230" s="223" t="e">
        <f>IF($F230=$B$13,INDEX(T_Issues[],$E$15+E230,9),"-")</f>
        <v>#REF!</v>
      </c>
      <c r="I230" s="33"/>
      <c r="J230" s="33"/>
      <c r="K230" s="33"/>
      <c r="L230" s="33"/>
      <c r="M230" s="33"/>
      <c r="N230" s="33"/>
      <c r="O230" s="33"/>
      <c r="P230" s="33"/>
      <c r="Q230" s="33"/>
      <c r="R230" s="33"/>
    </row>
    <row r="231" spans="1:18" ht="27" customHeight="1" x14ac:dyDescent="0.2">
      <c r="A231" s="257"/>
      <c r="B231" s="257"/>
      <c r="C231" s="257"/>
      <c r="H231" s="33"/>
      <c r="I231" s="33"/>
      <c r="J231" s="240"/>
      <c r="K231" s="33"/>
      <c r="L231" s="33"/>
      <c r="M231" s="33"/>
      <c r="N231" s="33"/>
      <c r="O231" s="33"/>
      <c r="P231" s="33"/>
      <c r="Q231" s="33"/>
      <c r="R231" s="33"/>
    </row>
    <row r="232" spans="1:18" ht="20" x14ac:dyDescent="0.2">
      <c r="A232" s="408" t="s">
        <v>101</v>
      </c>
      <c r="B232" s="409"/>
      <c r="C232" s="409"/>
      <c r="E232" s="49"/>
      <c r="F232" s="49"/>
      <c r="H232" s="33"/>
      <c r="I232" s="33"/>
      <c r="J232" s="33"/>
      <c r="K232" s="33"/>
      <c r="L232" s="33"/>
      <c r="M232" s="33"/>
      <c r="N232" s="33"/>
      <c r="O232" s="33"/>
      <c r="P232" s="33"/>
      <c r="Q232" s="33"/>
      <c r="R232" s="33"/>
    </row>
    <row r="233" spans="1:18" x14ac:dyDescent="0.2">
      <c r="A233" s="88" t="s">
        <v>97</v>
      </c>
      <c r="B233" s="88" t="s">
        <v>144</v>
      </c>
      <c r="C233" s="88" t="s">
        <v>178</v>
      </c>
      <c r="E233" s="224" t="s">
        <v>23</v>
      </c>
      <c r="F233" s="225" t="s">
        <v>16</v>
      </c>
      <c r="G233" s="226" t="s">
        <v>14</v>
      </c>
      <c r="H233" s="226" t="s">
        <v>21</v>
      </c>
      <c r="I233" s="33"/>
      <c r="J233" s="33"/>
      <c r="K233" s="33"/>
      <c r="L233" s="33"/>
      <c r="M233" s="33"/>
      <c r="N233" s="33"/>
      <c r="O233" s="33"/>
      <c r="P233" s="33"/>
      <c r="Q233" s="33"/>
      <c r="R233" s="33"/>
    </row>
    <row r="234" spans="1:18" ht="64" x14ac:dyDescent="0.2">
      <c r="A234" s="117" t="str">
        <f>IF(ISERROR(INDEX(T_Risks[],$F$15+$E234,5)),"-",IF(AND($F234=$B$13,$H234="Open",$G234=$A$10),INDEX(T_Risks[],$F$15+$E234,5),"-"))</f>
        <v xml:space="preserve">Current focus is mainly on the Blue Sky thinking angle of the project.  Week starting 1 June 2020 BAPL will be focusing on the As-Is business processes so that an anchor for the gap analysis is established. </v>
      </c>
      <c r="B234" s="87" t="str">
        <f>IF(ISERROR(INDEX(T_Risks[],$F$15+$E234,6)),"-",IF(AND($F234=$B$13,$H234="Open",$G234=$A$10),INDEX(T_Risks[],$F$15+$E234,6),"-"))</f>
        <v>Medium</v>
      </c>
      <c r="C234" s="117" t="str">
        <f>IF(ISERROR(INDEX(T_Risks[],$F$15+$E234,7)),"-",IF(AND($F234=$B$13,$H234="Open",$G234=$A$10),INDEX(T_Risks[],$F$15+$E234,7),"-"))</f>
        <v>BAPL has already started analysis work on the As-Is business processes.  BAPL has also scheduled a process workshop kick-off with Domestic HE to HE for Monday 1 June 2020</v>
      </c>
      <c r="E234" s="250">
        <v>0</v>
      </c>
      <c r="F234" s="229">
        <f>INDEX(T_Risks[],$F$15+E234,2)</f>
        <v>2</v>
      </c>
      <c r="G234" s="230" t="str">
        <f>IF(F234=$B$13,INDEX(T_Risks[],$F$15+E234,8),"-")</f>
        <v xml:space="preserve">Student Experience - Credit Management </v>
      </c>
      <c r="H234" s="223" t="str">
        <f>IF($F234=$B$13,INDEX(T_Risks[],$F$15+E234,9),"-")</f>
        <v>Open</v>
      </c>
      <c r="I234" s="33"/>
      <c r="J234" s="33"/>
      <c r="K234" s="33"/>
      <c r="L234" s="33"/>
      <c r="M234" s="33"/>
      <c r="N234" s="33"/>
      <c r="O234" s="33"/>
      <c r="P234" s="33"/>
      <c r="Q234" s="33"/>
      <c r="R234" s="33"/>
    </row>
    <row r="235" spans="1:18" x14ac:dyDescent="0.2">
      <c r="A235" s="117" t="str">
        <f>IF(ISERROR(INDEX(T_Risks[],$F$15+$E235,5)),"-",IF(AND($F235=$B$13,$H235="Open",$G235=$A$10),INDEX(T_Risks[],$F$15+$E235,5),"-"))</f>
        <v>-</v>
      </c>
      <c r="B235" s="87" t="str">
        <f>IF(ISERROR(INDEX(T_Risks[],$F$15+$E235,6)),"-",IF(AND($F235=$B$13,$H235="Open",$G235=$A$10),INDEX(T_Risks[],$F$15+$E235,6),"-"))</f>
        <v>-</v>
      </c>
      <c r="C235" s="117" t="str">
        <f>IF(ISERROR(INDEX(T_Risks[],$F$15+$E235,7)),"-",IF(AND($F235=$B$13,$H235="Open",$G235=$A$10),INDEX(T_Risks[],$F$15+$E235,7),"-"))</f>
        <v>-</v>
      </c>
      <c r="E235" s="251">
        <v>1</v>
      </c>
      <c r="F235" s="229">
        <f>INDEX(T_Risks[],$F$15+E235,2)</f>
        <v>-6282</v>
      </c>
      <c r="G235" s="230" t="str">
        <f>IF(F235=$B$13,INDEX(T_Risks[],$F$15+E235,8),"-")</f>
        <v>-</v>
      </c>
      <c r="H235" s="223" t="str">
        <f>IF($F235=$B$13,INDEX(T_Risks[],$F$15+E235,9),"-")</f>
        <v>-</v>
      </c>
      <c r="I235" s="33"/>
      <c r="J235" s="33"/>
      <c r="K235" s="33"/>
      <c r="L235" s="33"/>
      <c r="M235" s="33"/>
      <c r="N235" s="33"/>
      <c r="O235" s="33"/>
      <c r="P235" s="33"/>
      <c r="Q235" s="33"/>
      <c r="R235" s="33"/>
    </row>
    <row r="236" spans="1:18" x14ac:dyDescent="0.2">
      <c r="A236" s="117" t="str">
        <f>IF(ISERROR(INDEX(T_Risks[],$F$15+$E236,5)),"-",IF(AND($F236=$B$13,$H236="Open",$G236=$A$10),INDEX(T_Risks[],$F$15+$E236,5),"-"))</f>
        <v>-</v>
      </c>
      <c r="B236" s="87" t="str">
        <f>IF(ISERROR(INDEX(T_Risks[],$F$15+$E236,6)),"-",IF(AND($F236=$B$13,$H236="Open",$G236=$A$10),INDEX(T_Risks[],$F$15+$E236,6),"-"))</f>
        <v>-</v>
      </c>
      <c r="C236" s="117" t="str">
        <f>IF(ISERROR(INDEX(T_Risks[],$F$15+$E236,7)),"-",IF(AND($F236=$B$13,$H236="Open",$G236=$A$10),INDEX(T_Risks[],$F$15+$E236,7),"-"))</f>
        <v>-</v>
      </c>
      <c r="E236" s="251">
        <v>2</v>
      </c>
      <c r="F236" s="229">
        <f>INDEX(T_Risks[],$F$15+E236,2)</f>
        <v>-6282</v>
      </c>
      <c r="G236" s="230" t="str">
        <f>IF(F236=$B$13,INDEX(T_Risks[],$F$15+E236,8),"-")</f>
        <v>-</v>
      </c>
      <c r="H236" s="223" t="str">
        <f>IF($F236=$B$13,INDEX(T_Risks[],$F$15+E236,9),"-")</f>
        <v>-</v>
      </c>
      <c r="I236" s="33"/>
      <c r="J236" s="33"/>
      <c r="K236" s="33"/>
      <c r="L236" s="33"/>
      <c r="M236" s="33"/>
      <c r="N236" s="33"/>
      <c r="O236" s="33"/>
      <c r="P236" s="33"/>
      <c r="Q236" s="33"/>
      <c r="R236" s="33"/>
    </row>
    <row r="237" spans="1:18" x14ac:dyDescent="0.2">
      <c r="A237" s="117" t="str">
        <f>IF(ISERROR(INDEX(T_Risks[],$F$15+$E237,5)),"-",IF(AND($F237=$B$13,$H237="Open",$G237=$A$10),INDEX(T_Risks[],$F$15+$E237,5),"-"))</f>
        <v>-</v>
      </c>
      <c r="B237" s="87" t="str">
        <f>IF(ISERROR(INDEX(T_Risks[],$F$15+$E237,6)),"-",IF(AND($F237=$B$13,$H237="Open",$G237=$A$10),INDEX(T_Risks[],$F$15+$E237,6),"-"))</f>
        <v>-</v>
      </c>
      <c r="C237" s="117" t="str">
        <f>IF(ISERROR(INDEX(T_Risks[],$F$15+$E237,7)),"-",IF(AND($F237=$B$13,$H237="Open",$G237=$A$10),INDEX(T_Risks[],$F$15+$E237,7),"-"))</f>
        <v>-</v>
      </c>
      <c r="E237" s="251">
        <v>3</v>
      </c>
      <c r="F237" s="229">
        <f>INDEX(T_Risks[],$F$15+E237,2)</f>
        <v>-6282</v>
      </c>
      <c r="G237" s="230" t="str">
        <f>IF(F237=$B$13,INDEX(T_Risks[],$F$15+E237,8),"-")</f>
        <v>-</v>
      </c>
      <c r="H237" s="223" t="str">
        <f>IF($F237=$B$13,INDEX(T_Risks[],$F$15+E237,9),"-")</f>
        <v>-</v>
      </c>
      <c r="I237" s="33"/>
      <c r="J237" s="33"/>
      <c r="K237" s="33"/>
      <c r="L237" s="33"/>
      <c r="M237" s="33"/>
      <c r="N237" s="33"/>
      <c r="O237" s="33"/>
      <c r="P237" s="33"/>
      <c r="Q237" s="33"/>
      <c r="R237" s="33"/>
    </row>
    <row r="238" spans="1:18" x14ac:dyDescent="0.2">
      <c r="A238" s="117" t="str">
        <f>IF(ISERROR(INDEX(T_Risks[],$F$15+$E238,5)),"-",IF(AND($F238=$B$13,$H238="Open",$G238=$A$10),INDEX(T_Risks[],$F$15+$E238,5),"-"))</f>
        <v>-</v>
      </c>
      <c r="B238" s="87" t="str">
        <f>IF(ISERROR(INDEX(T_Risks[],$F$15+$E238,6)),"-",IF(AND($F238=$B$13,$H238="Open",$G238=$A$10),INDEX(T_Risks[],$F$15+$E238,6),"-"))</f>
        <v>-</v>
      </c>
      <c r="C238" s="117" t="str">
        <f>IF(ISERROR(INDEX(T_Risks[],$F$15+$E238,7)),"-",IF(AND($F238=$B$13,$H238="Open",$G238=$A$10),INDEX(T_Risks[],$F$15+$E238,7),"-"))</f>
        <v>-</v>
      </c>
      <c r="E238" s="251">
        <v>4</v>
      </c>
      <c r="F238" s="229" t="e">
        <f>INDEX(T_Risks[],$F$15+E238,2)</f>
        <v>#REF!</v>
      </c>
      <c r="G238" s="230" t="e">
        <f>IF(F238=$B$13,INDEX(T_Risks[],$F$15+E238,8),"-")</f>
        <v>#REF!</v>
      </c>
      <c r="H238" s="223" t="e">
        <f>IF($F238=$B$13,INDEX(T_Risks[],$F$15+E238,9),"-")</f>
        <v>#REF!</v>
      </c>
      <c r="I238" s="33"/>
      <c r="J238" s="33"/>
      <c r="K238" s="33"/>
      <c r="L238" s="33"/>
      <c r="M238" s="33"/>
      <c r="N238" s="33"/>
      <c r="O238" s="33"/>
      <c r="P238" s="33"/>
      <c r="Q238" s="33"/>
      <c r="R238" s="33"/>
    </row>
    <row r="239" spans="1:18" x14ac:dyDescent="0.2">
      <c r="A239" s="117" t="str">
        <f>IF(ISERROR(INDEX(T_Risks[],$F$15+$E239,5)),"-",IF(AND($F239=$B$13,$H239="Open",$G239=$A$10),INDEX(T_Risks[],$F$15+$E239,5),"-"))</f>
        <v>-</v>
      </c>
      <c r="B239" s="87" t="str">
        <f>IF(ISERROR(INDEX(T_Risks[],$F$15+$E239,6)),"-",IF(AND($F239=$B$13,$H239="Open",$G239=$A$10),INDEX(T_Risks[],$F$15+$E239,6),"-"))</f>
        <v>-</v>
      </c>
      <c r="C239" s="117" t="str">
        <f>IF(ISERROR(INDEX(T_Risks[],$F$15+$E239,7)),"-",IF(AND($F239=$B$13,$H239="Open",$G239=$A$10),INDEX(T_Risks[],$F$15+$E239,7),"-"))</f>
        <v>-</v>
      </c>
      <c r="E239" s="251">
        <v>5</v>
      </c>
      <c r="F239" s="229" t="e">
        <f>INDEX(T_Risks[],$F$15+E239,2)</f>
        <v>#REF!</v>
      </c>
      <c r="G239" s="230" t="e">
        <f>IF(F239=$B$13,INDEX(T_Risks[],$F$15+E239,8),"-")</f>
        <v>#REF!</v>
      </c>
      <c r="H239" s="223" t="e">
        <f>IF($F239=$B$13,INDEX(T_Risks[],$F$15+E239,9),"-")</f>
        <v>#REF!</v>
      </c>
    </row>
  </sheetData>
  <sheetProtection selectLockedCells="1" autoFilter="0"/>
  <mergeCells count="7">
    <mergeCell ref="A232:C232"/>
    <mergeCell ref="A15:C16"/>
    <mergeCell ref="A17:C17"/>
    <mergeCell ref="A120:C120"/>
    <mergeCell ref="A1:A3"/>
    <mergeCell ref="A119:C119"/>
    <mergeCell ref="A223:C223"/>
  </mergeCells>
  <phoneticPr fontId="23" type="noConversion"/>
  <conditionalFormatting sqref="B12 A10 C7">
    <cfRule type="containsBlanks" dxfId="37" priority="49">
      <formula>LEN(TRIM(A7))=0</formula>
    </cfRule>
  </conditionalFormatting>
  <conditionalFormatting sqref="B14">
    <cfRule type="containsText" dxfId="36" priority="13" operator="containsText" text="Red">
      <formula>NOT(ISERROR(SEARCH("Red",B14)))</formula>
    </cfRule>
    <cfRule type="containsText" dxfId="35" priority="14" operator="containsText" text="Orange">
      <formula>NOT(ISERROR(SEARCH("Orange",B14)))</formula>
    </cfRule>
    <cfRule type="containsText" dxfId="34" priority="15" operator="containsText" text="Green">
      <formula>NOT(ISERROR(SEARCH("Green",B14)))</formula>
    </cfRule>
  </conditionalFormatting>
  <conditionalFormatting sqref="A223 A232 A19:C222 A224:C231 A233:C239">
    <cfRule type="expression" dxfId="33" priority="1">
      <formula>$A19="-"</formula>
    </cfRule>
  </conditionalFormatting>
  <dataValidations count="3">
    <dataValidation allowBlank="1" showInputMessage="1" showErrorMessage="1" sqref="B19:B118" xr:uid="{00000000-0002-0000-0500-000000000000}"/>
    <dataValidation type="list" allowBlank="1" showInputMessage="1" showErrorMessage="1" sqref="A10" xr:uid="{00000000-0002-0000-0500-000001000000}">
      <formula1>NRProjectList</formula1>
    </dataValidation>
    <dataValidation type="list" allowBlank="1" showInputMessage="1" showErrorMessage="1" sqref="C7" xr:uid="{00000000-0002-0000-0500-000002000000}">
      <formula1>NRConsultantName</formula1>
    </dataValidation>
  </dataValidations>
  <pageMargins left="0.25" right="0.25" top="0.75" bottom="0.75" header="0.3" footer="0.3"/>
  <pageSetup paperSize="9" scale="65" fitToWidth="0" fitToHeight="0" orientation="portrait" r:id="rId1"/>
  <headerFooter>
    <oddFooter>&amp;LBusiness Analysts Pty Ltd_x000D_ABN: 45 110 689 702_x000D_www.busanalysts.com.au_x000D_info@busanalysts.com.au&amp;RPage &amp;P of &amp;N</oddFooter>
  </headerFooter>
  <colBreaks count="1" manualBreakCount="1">
    <brk id="3" max="1048575" man="1"/>
  </colBreaks>
  <drawing r:id="rId2"/>
  <legacyDrawing r:id="rId3"/>
  <tableParts count="4">
    <tablePart r:id="rId4"/>
    <tablePart r:id="rId5"/>
    <tablePart r:id="rId6"/>
    <tablePart r:id="rId7"/>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Settings!$R$2:$R$4</xm:f>
          </x14:formula1>
          <xm:sqref>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C318"/>
  <sheetViews>
    <sheetView topLeftCell="A298" zoomScale="119" workbookViewId="0">
      <selection activeCell="D2" sqref="D2"/>
    </sheetView>
  </sheetViews>
  <sheetFormatPr baseColWidth="10" defaultColWidth="11" defaultRowHeight="16" x14ac:dyDescent="0.2"/>
  <cols>
    <col min="1" max="1" width="22" style="11" customWidth="1"/>
    <col min="2" max="2" width="21.3984375" style="11" customWidth="1"/>
    <col min="3" max="3" width="47.59765625" style="11" customWidth="1"/>
    <col min="4" max="4" width="48" style="11" customWidth="1"/>
    <col min="5" max="5" width="26.19921875" style="207" customWidth="1"/>
    <col min="6" max="6" width="11.59765625" style="207" bestFit="1" customWidth="1"/>
    <col min="7" max="7" width="29.796875" style="17" bestFit="1" customWidth="1"/>
    <col min="8" max="8" width="2.796875" style="28" customWidth="1"/>
    <col min="9" max="9" width="4.59765625" style="13" customWidth="1"/>
    <col min="10" max="10" width="24.19921875" style="11" bestFit="1" customWidth="1"/>
    <col min="11" max="11" width="4.59765625" style="13" customWidth="1"/>
    <col min="12" max="12" width="25.19921875" style="11" bestFit="1" customWidth="1"/>
    <col min="13" max="13" width="4.59765625" style="13" customWidth="1"/>
    <col min="14" max="14" width="30.19921875" style="11" bestFit="1" customWidth="1"/>
    <col min="15" max="15" width="4.59765625" style="13" customWidth="1"/>
    <col min="16" max="16" width="37" style="11" customWidth="1"/>
    <col min="17" max="17" width="4.59765625" style="13" customWidth="1"/>
    <col min="18" max="18" width="15" style="11" bestFit="1" customWidth="1"/>
    <col min="19" max="19" width="4.59765625" style="13" customWidth="1"/>
    <col min="20" max="20" width="8.3984375" style="11" bestFit="1" customWidth="1"/>
    <col min="21" max="21" width="20.796875" style="11" customWidth="1"/>
    <col min="22" max="22" width="4.59765625" style="13" customWidth="1"/>
    <col min="23" max="23" width="26" style="11" bestFit="1" customWidth="1"/>
    <col min="24" max="24" width="4.59765625" style="13" customWidth="1"/>
    <col min="25" max="25" width="16.59765625" style="11" bestFit="1" customWidth="1"/>
    <col min="26" max="26" width="4.59765625" style="13" customWidth="1"/>
    <col min="27" max="27" width="18.796875" style="11" bestFit="1" customWidth="1"/>
    <col min="28" max="28" width="4.59765625" style="13" customWidth="1"/>
    <col min="29" max="29" width="9.59765625" style="11" bestFit="1" customWidth="1"/>
    <col min="30" max="16384" width="11" style="11"/>
  </cols>
  <sheetData>
    <row r="1" spans="1:29" x14ac:dyDescent="0.2">
      <c r="A1" s="29" t="s">
        <v>22</v>
      </c>
      <c r="B1" s="26" t="s">
        <v>26</v>
      </c>
      <c r="C1" s="26" t="s">
        <v>27</v>
      </c>
      <c r="D1" s="26" t="s">
        <v>88</v>
      </c>
      <c r="E1" s="210" t="s">
        <v>171</v>
      </c>
      <c r="F1" s="29" t="s">
        <v>18</v>
      </c>
      <c r="G1" s="93" t="s">
        <v>86</v>
      </c>
      <c r="J1" s="27" t="s">
        <v>84</v>
      </c>
      <c r="L1" s="27" t="s">
        <v>91</v>
      </c>
      <c r="N1" s="27" t="s">
        <v>83</v>
      </c>
      <c r="P1" s="27" t="s">
        <v>92</v>
      </c>
      <c r="R1" s="27" t="s">
        <v>112</v>
      </c>
      <c r="T1" s="420" t="s">
        <v>138</v>
      </c>
      <c r="U1" s="421"/>
      <c r="W1" s="192" t="s">
        <v>163</v>
      </c>
      <c r="Y1" s="200" t="s">
        <v>172</v>
      </c>
      <c r="AA1" s="236" t="s">
        <v>183</v>
      </c>
      <c r="AC1" s="236" t="s">
        <v>187</v>
      </c>
    </row>
    <row r="2" spans="1:29" x14ac:dyDescent="0.2">
      <c r="A2" s="285">
        <v>42370</v>
      </c>
      <c r="B2" s="286" t="s">
        <v>28</v>
      </c>
      <c r="C2" s="286" t="s">
        <v>29</v>
      </c>
      <c r="D2" s="286" t="b">
        <f>OR(ISNUMBER(SEARCH('1 Controls'!$C$9,Holidays[[#This Row],[State]])),TRIM(Holidays[[#This Row],[State]])="National")</f>
        <v>1</v>
      </c>
      <c r="E2" s="287">
        <f>IF(AND(Holidays[[#This Row],[Is Holiday]]=TRUE,WEEKDAY(Holidays[[#This Row],[Date]],2)&lt;&gt;7,WEEKDAY(Holidays[[#This Row],[Date]],2)&lt;&gt;6),Holidays[[#This Row],[Date]],"01/01/1900")</f>
        <v>42370</v>
      </c>
      <c r="F2" s="288">
        <f>Holidays[[#This Row],[Date]]</f>
        <v>42370</v>
      </c>
      <c r="G2" s="94" t="s">
        <v>85</v>
      </c>
      <c r="J2" s="11" t="s">
        <v>30</v>
      </c>
      <c r="L2" s="11" t="s">
        <v>25</v>
      </c>
      <c r="N2" s="25">
        <v>0</v>
      </c>
      <c r="P2" s="44" t="s">
        <v>93</v>
      </c>
      <c r="R2" s="91" t="s">
        <v>113</v>
      </c>
      <c r="T2" s="115" t="s">
        <v>113</v>
      </c>
      <c r="U2" s="115" t="s">
        <v>142</v>
      </c>
      <c r="V2" s="13" t="s">
        <v>140</v>
      </c>
      <c r="W2" s="115" t="s">
        <v>195</v>
      </c>
      <c r="Y2" s="115" t="s">
        <v>173</v>
      </c>
      <c r="AA2" s="115" t="s">
        <v>184</v>
      </c>
      <c r="AC2" s="115" t="s">
        <v>188</v>
      </c>
    </row>
    <row r="3" spans="1:29" x14ac:dyDescent="0.2">
      <c r="A3" s="285">
        <v>42375</v>
      </c>
      <c r="B3" s="286" t="s">
        <v>31</v>
      </c>
      <c r="C3" s="286" t="s">
        <v>30</v>
      </c>
      <c r="D3" s="286" t="b">
        <f>OR(ISNUMBER(SEARCH('1 Controls'!$C$9,Holidays[[#This Row],[State]])),TRIM(Holidays[[#This Row],[State]])="National")</f>
        <v>0</v>
      </c>
      <c r="E3" s="287" t="str">
        <f>IF(AND(Holidays[[#This Row],[Is Holiday]]=TRUE,WEEKDAY(Holidays[[#This Row],[Date]],2)&lt;&gt;7,WEEKDAY(Holidays[[#This Row],[Date]],2)&lt;&gt;6),Holidays[[#This Row],[Date]],"01/01/1900")</f>
        <v>01/01/1900</v>
      </c>
      <c r="F3" s="288">
        <v>0</v>
      </c>
      <c r="J3" s="11" t="s">
        <v>7</v>
      </c>
      <c r="L3" s="11" t="s">
        <v>32</v>
      </c>
      <c r="N3" s="25">
        <v>0.1</v>
      </c>
      <c r="P3" s="44" t="s">
        <v>94</v>
      </c>
      <c r="R3" s="115" t="s">
        <v>125</v>
      </c>
      <c r="T3" s="115" t="s">
        <v>125</v>
      </c>
      <c r="U3" s="115" t="s">
        <v>141</v>
      </c>
      <c r="V3" s="13" t="s">
        <v>140</v>
      </c>
      <c r="W3" s="115" t="s">
        <v>196</v>
      </c>
      <c r="Y3" s="115" t="s">
        <v>174</v>
      </c>
      <c r="AA3" s="115" t="s">
        <v>185</v>
      </c>
      <c r="AC3" s="115" t="s">
        <v>189</v>
      </c>
    </row>
    <row r="4" spans="1:29" x14ac:dyDescent="0.2">
      <c r="A4" s="285">
        <v>42395</v>
      </c>
      <c r="B4" s="286" t="s">
        <v>33</v>
      </c>
      <c r="C4" s="286" t="s">
        <v>29</v>
      </c>
      <c r="D4" s="286" t="b">
        <f>OR(ISNUMBER(SEARCH('1 Controls'!$C$9,Holidays[[#This Row],[State]])),TRIM(Holidays[[#This Row],[State]])="National")</f>
        <v>1</v>
      </c>
      <c r="E4" s="287">
        <f>IF(AND(Holidays[[#This Row],[Is Holiday]]=TRUE,WEEKDAY(Holidays[[#This Row],[Date]],2)&lt;&gt;7,WEEKDAY(Holidays[[#This Row],[Date]],2)&lt;&gt;6),Holidays[[#This Row],[Date]],"01/01/1900")</f>
        <v>42395</v>
      </c>
      <c r="F4" s="288">
        <f>Holidays[[#This Row],[Date]]</f>
        <v>42395</v>
      </c>
      <c r="J4" s="11" t="s">
        <v>34</v>
      </c>
      <c r="L4" s="11" t="s">
        <v>24</v>
      </c>
      <c r="N4" s="25">
        <v>0.2</v>
      </c>
      <c r="R4" s="91" t="s">
        <v>114</v>
      </c>
      <c r="T4" s="115" t="s">
        <v>114</v>
      </c>
      <c r="U4" s="115" t="s">
        <v>139</v>
      </c>
      <c r="V4" s="13" t="s">
        <v>140</v>
      </c>
      <c r="W4" s="115" t="s">
        <v>164</v>
      </c>
      <c r="AC4" s="115" t="s">
        <v>190</v>
      </c>
    </row>
    <row r="5" spans="1:29" x14ac:dyDescent="0.2">
      <c r="A5" s="285">
        <v>42408</v>
      </c>
      <c r="B5" s="286" t="s">
        <v>35</v>
      </c>
      <c r="C5" s="286" t="s">
        <v>30</v>
      </c>
      <c r="D5" s="286" t="b">
        <f>OR(ISNUMBER(SEARCH('1 Controls'!$C$9,Holidays[[#This Row],[State]])),TRIM(Holidays[[#This Row],[State]])="National")</f>
        <v>0</v>
      </c>
      <c r="E5" s="287" t="str">
        <f>IF(AND(Holidays[[#This Row],[Is Holiday]]=TRUE,WEEKDAY(Holidays[[#This Row],[Date]],2)&lt;&gt;7,WEEKDAY(Holidays[[#This Row],[Date]],2)&lt;&gt;6),Holidays[[#This Row],[Date]],"01/01/1900")</f>
        <v>01/01/1900</v>
      </c>
      <c r="F5" s="288">
        <f>Holidays[[#This Row],[Date]]</f>
        <v>42408</v>
      </c>
      <c r="J5" s="11" t="s">
        <v>36</v>
      </c>
      <c r="L5" s="11" t="s">
        <v>37</v>
      </c>
      <c r="N5" s="25">
        <v>0.3</v>
      </c>
      <c r="W5" s="115"/>
      <c r="AC5" s="115" t="s">
        <v>191</v>
      </c>
    </row>
    <row r="6" spans="1:29" x14ac:dyDescent="0.2">
      <c r="A6" s="285">
        <v>42424</v>
      </c>
      <c r="B6" s="286" t="s">
        <v>38</v>
      </c>
      <c r="C6" s="286" t="s">
        <v>30</v>
      </c>
      <c r="D6" s="286" t="b">
        <f>OR(ISNUMBER(SEARCH('1 Controls'!$C$9,Holidays[[#This Row],[State]])),TRIM(Holidays[[#This Row],[State]])="National")</f>
        <v>0</v>
      </c>
      <c r="E6" s="287" t="str">
        <f>IF(AND(Holidays[[#This Row],[Is Holiday]]=TRUE,WEEKDAY(Holidays[[#This Row],[Date]],2)&lt;&gt;7,WEEKDAY(Holidays[[#This Row],[Date]],2)&lt;&gt;6),Holidays[[#This Row],[Date]],"01/01/1900")</f>
        <v>01/01/1900</v>
      </c>
      <c r="F6" s="288">
        <f>Holidays[[#This Row],[Date]]</f>
        <v>42424</v>
      </c>
      <c r="J6" s="11" t="s">
        <v>39</v>
      </c>
      <c r="L6" s="115" t="s">
        <v>175</v>
      </c>
      <c r="N6" s="25">
        <v>0.4</v>
      </c>
      <c r="T6" s="115"/>
      <c r="AC6" s="115" t="s">
        <v>192</v>
      </c>
    </row>
    <row r="7" spans="1:29" x14ac:dyDescent="0.2">
      <c r="A7" s="285">
        <v>42436</v>
      </c>
      <c r="B7" s="286" t="s">
        <v>40</v>
      </c>
      <c r="C7" s="286" t="s">
        <v>7</v>
      </c>
      <c r="D7" s="286" t="b">
        <f>OR(ISNUMBER(SEARCH('1 Controls'!$C$9,Holidays[[#This Row],[State]])),TRIM(Holidays[[#This Row],[State]])="National")</f>
        <v>0</v>
      </c>
      <c r="E7" s="287" t="str">
        <f>IF(AND(Holidays[[#This Row],[Is Holiday]]=TRUE,WEEKDAY(Holidays[[#This Row],[Date]],2)&lt;&gt;7,WEEKDAY(Holidays[[#This Row],[Date]],2)&lt;&gt;6),Holidays[[#This Row],[Date]],"01/01/1900")</f>
        <v>01/01/1900</v>
      </c>
      <c r="F7" s="288">
        <f>Holidays[[#This Row],[Date]]</f>
        <v>42436</v>
      </c>
      <c r="J7" s="11" t="s">
        <v>41</v>
      </c>
      <c r="N7" s="25">
        <v>0.5</v>
      </c>
    </row>
    <row r="8" spans="1:29" x14ac:dyDescent="0.2">
      <c r="A8" s="285">
        <v>42430</v>
      </c>
      <c r="B8" s="286" t="s">
        <v>42</v>
      </c>
      <c r="C8" s="286" t="s">
        <v>30</v>
      </c>
      <c r="D8" s="286" t="b">
        <f>OR(ISNUMBER(SEARCH('1 Controls'!$C$9,Holidays[[#This Row],[State]])),TRIM(Holidays[[#This Row],[State]])="National")</f>
        <v>0</v>
      </c>
      <c r="E8" s="287" t="str">
        <f>IF(AND(Holidays[[#This Row],[Is Holiday]]=TRUE,WEEKDAY(Holidays[[#This Row],[Date]],2)&lt;&gt;7,WEEKDAY(Holidays[[#This Row],[Date]],2)&lt;&gt;6),Holidays[[#This Row],[Date]],"01/01/1900")</f>
        <v>01/01/1900</v>
      </c>
      <c r="F8" s="288">
        <f>Holidays[[#This Row],[Date]]</f>
        <v>42430</v>
      </c>
      <c r="J8" s="11" t="s">
        <v>43</v>
      </c>
      <c r="N8" s="25">
        <v>0.6</v>
      </c>
    </row>
    <row r="9" spans="1:29" x14ac:dyDescent="0.2">
      <c r="A9" s="285">
        <v>42443</v>
      </c>
      <c r="B9" s="286" t="s">
        <v>44</v>
      </c>
      <c r="C9" s="286" t="s">
        <v>115</v>
      </c>
      <c r="D9" s="286" t="b">
        <f>OR(ISNUMBER(SEARCH('1 Controls'!$C$9,Holidays[[#This Row],[State]])),TRIM(Holidays[[#This Row],[State]])="National")</f>
        <v>0</v>
      </c>
      <c r="E9" s="287" t="str">
        <f>IF(AND(Holidays[[#This Row],[Is Holiday]]=TRUE,WEEKDAY(Holidays[[#This Row],[Date]],2)&lt;&gt;7,WEEKDAY(Holidays[[#This Row],[Date]],2)&lt;&gt;6),Holidays[[#This Row],[Date]],"01/01/1900")</f>
        <v>01/01/1900</v>
      </c>
      <c r="F9" s="288">
        <f>Holidays[[#This Row],[Date]]</f>
        <v>42443</v>
      </c>
      <c r="J9" s="11" t="s">
        <v>45</v>
      </c>
      <c r="N9" s="25">
        <v>0.7</v>
      </c>
    </row>
    <row r="10" spans="1:29" x14ac:dyDescent="0.2">
      <c r="A10" s="285">
        <v>42454</v>
      </c>
      <c r="B10" s="286" t="s">
        <v>46</v>
      </c>
      <c r="C10" s="286" t="s">
        <v>29</v>
      </c>
      <c r="D10" s="286" t="b">
        <f>OR(ISNUMBER(SEARCH('1 Controls'!$C$9,Holidays[[#This Row],[State]])),TRIM(Holidays[[#This Row],[State]])="National")</f>
        <v>1</v>
      </c>
      <c r="E10" s="287">
        <f>IF(AND(Holidays[[#This Row],[Is Holiday]]=TRUE,WEEKDAY(Holidays[[#This Row],[Date]],2)&lt;&gt;7,WEEKDAY(Holidays[[#This Row],[Date]],2)&lt;&gt;6),Holidays[[#This Row],[Date]],"01/01/1900")</f>
        <v>42454</v>
      </c>
      <c r="F10" s="288">
        <f>Holidays[[#This Row],[Date]]</f>
        <v>42454</v>
      </c>
      <c r="N10" s="25">
        <v>0.8</v>
      </c>
    </row>
    <row r="11" spans="1:29" x14ac:dyDescent="0.2">
      <c r="A11" s="285">
        <v>42455</v>
      </c>
      <c r="B11" s="286" t="s">
        <v>47</v>
      </c>
      <c r="C11" s="286" t="s">
        <v>48</v>
      </c>
      <c r="D11" s="286" t="b">
        <f>OR(ISNUMBER(SEARCH('1 Controls'!$C$9,Holidays[[#This Row],[State]])),TRIM(Holidays[[#This Row],[State]])="National")</f>
        <v>1</v>
      </c>
      <c r="E11" s="287" t="str">
        <f>IF(AND(Holidays[[#This Row],[Is Holiday]]=TRUE,WEEKDAY(Holidays[[#This Row],[Date]],2)&lt;&gt;7,WEEKDAY(Holidays[[#This Row],[Date]],2)&lt;&gt;6),Holidays[[#This Row],[Date]],"01/01/1900")</f>
        <v>01/01/1900</v>
      </c>
      <c r="F11" s="288">
        <f>Holidays[[#This Row],[Date]]</f>
        <v>42455</v>
      </c>
      <c r="N11" s="25">
        <v>0.9</v>
      </c>
    </row>
    <row r="12" spans="1:29" x14ac:dyDescent="0.2">
      <c r="A12" s="285">
        <v>42456</v>
      </c>
      <c r="B12" s="286" t="s">
        <v>49</v>
      </c>
      <c r="C12" s="286" t="s">
        <v>50</v>
      </c>
      <c r="D12" s="286" t="b">
        <f>OR(ISNUMBER(SEARCH('1 Controls'!$C$9,Holidays[[#This Row],[State]])),TRIM(Holidays[[#This Row],[State]])="National")</f>
        <v>0</v>
      </c>
      <c r="E12" s="287" t="str">
        <f>IF(AND(Holidays[[#This Row],[Is Holiday]]=TRUE,WEEKDAY(Holidays[[#This Row],[Date]],2)&lt;&gt;7,WEEKDAY(Holidays[[#This Row],[Date]],2)&lt;&gt;6),Holidays[[#This Row],[Date]],"01/01/1900")</f>
        <v>01/01/1900</v>
      </c>
      <c r="F12" s="288">
        <f>Holidays[[#This Row],[Date]]</f>
        <v>42456</v>
      </c>
      <c r="N12" s="25">
        <v>1</v>
      </c>
    </row>
    <row r="13" spans="1:29" x14ac:dyDescent="0.2">
      <c r="A13" s="285">
        <v>42457</v>
      </c>
      <c r="B13" s="286" t="s">
        <v>51</v>
      </c>
      <c r="C13" s="286" t="s">
        <v>29</v>
      </c>
      <c r="D13" s="286" t="b">
        <f>OR(ISNUMBER(SEARCH('1 Controls'!$C$9,Holidays[[#This Row],[State]])),TRIM(Holidays[[#This Row],[State]])="National")</f>
        <v>1</v>
      </c>
      <c r="E13" s="287">
        <f>IF(AND(Holidays[[#This Row],[Is Holiday]]=TRUE,WEEKDAY(Holidays[[#This Row],[Date]],2)&lt;&gt;7,WEEKDAY(Holidays[[#This Row],[Date]],2)&lt;&gt;6),Holidays[[#This Row],[Date]],"01/01/1900")</f>
        <v>42457</v>
      </c>
      <c r="F13" s="288">
        <f>Holidays[[#This Row],[Date]]</f>
        <v>42457</v>
      </c>
      <c r="J13" s="207"/>
      <c r="N13" s="25"/>
    </row>
    <row r="14" spans="1:29" x14ac:dyDescent="0.2">
      <c r="A14" s="285">
        <v>42458</v>
      </c>
      <c r="B14" s="286" t="s">
        <v>53</v>
      </c>
      <c r="C14" s="286" t="s">
        <v>29</v>
      </c>
      <c r="D14" s="286" t="b">
        <f>OR(ISNUMBER(SEARCH('1 Controls'!$C$9,Holidays[[#This Row],[State]])),TRIM(Holidays[[#This Row],[State]])="National")</f>
        <v>1</v>
      </c>
      <c r="E14" s="287">
        <f>IF(AND(Holidays[[#This Row],[Is Holiday]]=TRUE,WEEKDAY(Holidays[[#This Row],[Date]],2)&lt;&gt;7,WEEKDAY(Holidays[[#This Row],[Date]],2)&lt;&gt;6),Holidays[[#This Row],[Date]],"01/01/1900")</f>
        <v>42458</v>
      </c>
      <c r="F14" s="288">
        <f>Holidays[[#This Row],[Date]]</f>
        <v>42458</v>
      </c>
      <c r="N14" s="25"/>
    </row>
    <row r="15" spans="1:29" x14ac:dyDescent="0.2">
      <c r="A15" s="285">
        <v>42492</v>
      </c>
      <c r="B15" s="286" t="s">
        <v>54</v>
      </c>
      <c r="C15" s="286" t="s">
        <v>116</v>
      </c>
      <c r="D15" s="286" t="b">
        <f>OR(ISNUMBER(SEARCH('1 Controls'!$C$9,Holidays[[#This Row],[State]])),TRIM(Holidays[[#This Row],[State]])="National")</f>
        <v>1</v>
      </c>
      <c r="E15" s="287">
        <f>IF(AND(Holidays[[#This Row],[Is Holiday]]=TRUE,WEEKDAY(Holidays[[#This Row],[Date]],2)&lt;&gt;7,WEEKDAY(Holidays[[#This Row],[Date]],2)&lt;&gt;6),Holidays[[#This Row],[Date]],"01/01/1900")</f>
        <v>42492</v>
      </c>
      <c r="F15" s="288">
        <f>Holidays[[#This Row],[Date]]</f>
        <v>42492</v>
      </c>
    </row>
    <row r="16" spans="1:29" x14ac:dyDescent="0.2">
      <c r="A16" s="285">
        <v>42496</v>
      </c>
      <c r="B16" s="286" t="s">
        <v>56</v>
      </c>
      <c r="C16" s="286" t="s">
        <v>30</v>
      </c>
      <c r="D16" s="286" t="b">
        <f>OR(ISNUMBER(SEARCH('1 Controls'!$C$9,Holidays[[#This Row],[State]])),TRIM(Holidays[[#This Row],[State]])="National")</f>
        <v>0</v>
      </c>
      <c r="E16" s="287" t="str">
        <f>IF(AND(Holidays[[#This Row],[Is Holiday]]=TRUE,WEEKDAY(Holidays[[#This Row],[Date]],2)&lt;&gt;7,WEEKDAY(Holidays[[#This Row],[Date]],2)&lt;&gt;6),Holidays[[#This Row],[Date]],"01/01/1900")</f>
        <v>01/01/1900</v>
      </c>
      <c r="F16" s="288">
        <f>Holidays[[#This Row],[Date]]</f>
        <v>42496</v>
      </c>
      <c r="N16" s="25"/>
    </row>
    <row r="17" spans="1:14" x14ac:dyDescent="0.2">
      <c r="A17" s="285">
        <v>42527</v>
      </c>
      <c r="B17" s="286" t="s">
        <v>57</v>
      </c>
      <c r="C17" s="286" t="s">
        <v>7</v>
      </c>
      <c r="D17" s="286" t="b">
        <f>OR(ISNUMBER(SEARCH('1 Controls'!$C$9,Holidays[[#This Row],[State]])),TRIM(Holidays[[#This Row],[State]])="National")</f>
        <v>0</v>
      </c>
      <c r="E17" s="287" t="str">
        <f>IF(AND(Holidays[[#This Row],[Is Holiday]]=TRUE,WEEKDAY(Holidays[[#This Row],[Date]],2)&lt;&gt;7,WEEKDAY(Holidays[[#This Row],[Date]],2)&lt;&gt;6),Holidays[[#This Row],[Date]],"01/01/1900")</f>
        <v>01/01/1900</v>
      </c>
      <c r="F17" s="288">
        <f>Holidays[[#This Row],[Date]]</f>
        <v>42527</v>
      </c>
    </row>
    <row r="18" spans="1:14" x14ac:dyDescent="0.2">
      <c r="A18" s="285">
        <v>42534</v>
      </c>
      <c r="B18" s="286" t="s">
        <v>58</v>
      </c>
      <c r="C18" s="286" t="s">
        <v>48</v>
      </c>
      <c r="D18" s="286" t="b">
        <f>OR(ISNUMBER(SEARCH('1 Controls'!$C$9,Holidays[[#This Row],[State]])),TRIM(Holidays[[#This Row],[State]])="National")</f>
        <v>1</v>
      </c>
      <c r="E18" s="287">
        <f>IF(AND(Holidays[[#This Row],[Is Holiday]]=TRUE,WEEKDAY(Holidays[[#This Row],[Date]],2)&lt;&gt;7,WEEKDAY(Holidays[[#This Row],[Date]],2)&lt;&gt;6),Holidays[[#This Row],[Date]],"01/01/1900")</f>
        <v>42534</v>
      </c>
      <c r="F18" s="288">
        <f>Holidays[[#This Row],[Date]]</f>
        <v>42534</v>
      </c>
      <c r="N18" s="25"/>
    </row>
    <row r="19" spans="1:14" x14ac:dyDescent="0.2">
      <c r="A19" s="285">
        <v>42545</v>
      </c>
      <c r="B19" s="286" t="s">
        <v>59</v>
      </c>
      <c r="C19" s="286" t="s">
        <v>43</v>
      </c>
      <c r="D19" s="286" t="b">
        <f>OR(ISNUMBER(SEARCH('1 Controls'!$C$9,Holidays[[#This Row],[State]])),TRIM(Holidays[[#This Row],[State]])="National")</f>
        <v>0</v>
      </c>
      <c r="E19" s="287" t="str">
        <f>IF(AND(Holidays[[#This Row],[Is Holiday]]=TRUE,WEEKDAY(Holidays[[#This Row],[Date]],2)&lt;&gt;7,WEEKDAY(Holidays[[#This Row],[Date]],2)&lt;&gt;6),Holidays[[#This Row],[Date]],"01/01/1900")</f>
        <v>01/01/1900</v>
      </c>
      <c r="F19" s="288">
        <f>Holidays[[#This Row],[Date]]</f>
        <v>42545</v>
      </c>
      <c r="N19" s="25"/>
    </row>
    <row r="20" spans="1:14" x14ac:dyDescent="0.2">
      <c r="A20" s="285">
        <v>42552</v>
      </c>
      <c r="B20" s="286" t="s">
        <v>60</v>
      </c>
      <c r="C20" s="286" t="s">
        <v>43</v>
      </c>
      <c r="D20" s="286" t="b">
        <f>OR(ISNUMBER(SEARCH('1 Controls'!$C$9,Holidays[[#This Row],[State]])),TRIM(Holidays[[#This Row],[State]])="National")</f>
        <v>0</v>
      </c>
      <c r="E20" s="287" t="str">
        <f>IF(AND(Holidays[[#This Row],[Is Holiday]]=TRUE,WEEKDAY(Holidays[[#This Row],[Date]],2)&lt;&gt;7,WEEKDAY(Holidays[[#This Row],[Date]],2)&lt;&gt;6),Holidays[[#This Row],[Date]],"01/01/1900")</f>
        <v>01/01/1900</v>
      </c>
      <c r="F20" s="288">
        <f>Holidays[[#This Row],[Date]]</f>
        <v>42552</v>
      </c>
    </row>
    <row r="21" spans="1:14" x14ac:dyDescent="0.2">
      <c r="A21" s="285">
        <v>42559</v>
      </c>
      <c r="B21" s="286" t="s">
        <v>61</v>
      </c>
      <c r="C21" s="286" t="s">
        <v>43</v>
      </c>
      <c r="D21" s="286" t="b">
        <f>OR(ISNUMBER(SEARCH('1 Controls'!$C$9,Holidays[[#This Row],[State]])),TRIM(Holidays[[#This Row],[State]])="National")</f>
        <v>0</v>
      </c>
      <c r="E21" s="287" t="str">
        <f>IF(AND(Holidays[[#This Row],[Is Holiday]]=TRUE,WEEKDAY(Holidays[[#This Row],[Date]],2)&lt;&gt;7,WEEKDAY(Holidays[[#This Row],[Date]],2)&lt;&gt;6),Holidays[[#This Row],[Date]],"01/01/1900")</f>
        <v>01/01/1900</v>
      </c>
      <c r="F21" s="288">
        <f>Holidays[[#This Row],[Date]]</f>
        <v>42559</v>
      </c>
      <c r="N21" s="25"/>
    </row>
    <row r="22" spans="1:14" x14ac:dyDescent="0.2">
      <c r="A22" s="285">
        <v>42566</v>
      </c>
      <c r="B22" s="289" t="s">
        <v>62</v>
      </c>
      <c r="C22" s="289" t="s">
        <v>43</v>
      </c>
      <c r="D22" s="289" t="b">
        <f>OR(ISNUMBER(SEARCH('1 Controls'!$C$9,Holidays[[#This Row],[State]])),TRIM(Holidays[[#This Row],[State]])="National")</f>
        <v>0</v>
      </c>
      <c r="E22" s="285" t="str">
        <f>IF(AND(Holidays[[#This Row],[Is Holiday]]=TRUE,WEEKDAY(Holidays[[#This Row],[Date]],2)&lt;&gt;7,WEEKDAY(Holidays[[#This Row],[Date]],2)&lt;&gt;6),Holidays[[#This Row],[Date]],"01/01/1900")</f>
        <v>01/01/1900</v>
      </c>
      <c r="F22" s="290">
        <f>Holidays[[#This Row],[Date]]</f>
        <v>42566</v>
      </c>
    </row>
    <row r="23" spans="1:14" x14ac:dyDescent="0.2">
      <c r="A23" s="285">
        <v>42573</v>
      </c>
      <c r="B23" s="289" t="s">
        <v>63</v>
      </c>
      <c r="C23" s="289" t="s">
        <v>43</v>
      </c>
      <c r="D23" s="289" t="b">
        <f>OR(ISNUMBER(SEARCH('1 Controls'!$C$9,Holidays[[#This Row],[State]])),TRIM(Holidays[[#This Row],[State]])="National")</f>
        <v>0</v>
      </c>
      <c r="E23" s="285" t="str">
        <f>IF(AND(Holidays[[#This Row],[Is Holiday]]=TRUE,WEEKDAY(Holidays[[#This Row],[Date]],2)&lt;&gt;7,WEEKDAY(Holidays[[#This Row],[Date]],2)&lt;&gt;6),Holidays[[#This Row],[Date]],"01/01/1900")</f>
        <v>01/01/1900</v>
      </c>
      <c r="F23" s="290">
        <f>Holidays[[#This Row],[Date]]</f>
        <v>42573</v>
      </c>
    </row>
    <row r="24" spans="1:14" x14ac:dyDescent="0.2">
      <c r="A24" s="285">
        <v>42583</v>
      </c>
      <c r="B24" s="289" t="s">
        <v>64</v>
      </c>
      <c r="C24" s="289" t="s">
        <v>43</v>
      </c>
      <c r="D24" s="289" t="b">
        <f>OR(ISNUMBER(SEARCH('1 Controls'!$C$9,Holidays[[#This Row],[State]])),TRIM(Holidays[[#This Row],[State]])="National")</f>
        <v>0</v>
      </c>
      <c r="E24" s="285" t="str">
        <f>IF(AND(Holidays[[#This Row],[Is Holiday]]=TRUE,WEEKDAY(Holidays[[#This Row],[Date]],2)&lt;&gt;7,WEEKDAY(Holidays[[#This Row],[Date]],2)&lt;&gt;6),Holidays[[#This Row],[Date]],"01/01/1900")</f>
        <v>01/01/1900</v>
      </c>
      <c r="F24" s="290">
        <f>Holidays[[#This Row],[Date]]</f>
        <v>42583</v>
      </c>
    </row>
    <row r="25" spans="1:14" x14ac:dyDescent="0.2">
      <c r="A25" s="285">
        <v>42592</v>
      </c>
      <c r="B25" s="289" t="s">
        <v>65</v>
      </c>
      <c r="C25" s="289" t="s">
        <v>41</v>
      </c>
      <c r="D25" s="289" t="b">
        <f>OR(ISNUMBER(SEARCH('1 Controls'!$C$9,Holidays[[#This Row],[State]])),TRIM(Holidays[[#This Row],[State]])="National")</f>
        <v>1</v>
      </c>
      <c r="E25" s="285">
        <f>IF(AND(Holidays[[#This Row],[Is Holiday]]=TRUE,WEEKDAY(Holidays[[#This Row],[Date]],2)&lt;&gt;7,WEEKDAY(Holidays[[#This Row],[Date]],2)&lt;&gt;6),Holidays[[#This Row],[Date]],"01/01/1900")</f>
        <v>42592</v>
      </c>
      <c r="F25" s="290">
        <f>Holidays[[#This Row],[Date]]</f>
        <v>42592</v>
      </c>
    </row>
    <row r="26" spans="1:14" x14ac:dyDescent="0.2">
      <c r="A26" s="285">
        <v>42639</v>
      </c>
      <c r="B26" s="289" t="s">
        <v>66</v>
      </c>
      <c r="C26" s="289" t="s">
        <v>117</v>
      </c>
      <c r="D26" s="289" t="b">
        <f>OR(ISNUMBER(SEARCH('1 Controls'!$C$9,Holidays[[#This Row],[State]])),TRIM(Holidays[[#This Row],[State]])="National")</f>
        <v>0</v>
      </c>
      <c r="E26" s="285" t="str">
        <f>IF(AND(Holidays[[#This Row],[Is Holiday]]=TRUE,WEEKDAY(Holidays[[#This Row],[Date]],2)&lt;&gt;7,WEEKDAY(Holidays[[#This Row],[Date]],2)&lt;&gt;6),Holidays[[#This Row],[Date]],"01/01/1900")</f>
        <v>01/01/1900</v>
      </c>
      <c r="F26" s="290">
        <f>Holidays[[#This Row],[Date]]</f>
        <v>42639</v>
      </c>
      <c r="J26" s="206"/>
    </row>
    <row r="27" spans="1:14" x14ac:dyDescent="0.2">
      <c r="A27" s="285">
        <v>42643</v>
      </c>
      <c r="B27" s="289" t="s">
        <v>67</v>
      </c>
      <c r="C27" s="289" t="s">
        <v>118</v>
      </c>
      <c r="D27" s="289" t="b">
        <f>OR(ISNUMBER(SEARCH('1 Controls'!$C$9,Holidays[[#This Row],[State]])),TRIM(Holidays[[#This Row],[State]])="National")</f>
        <v>0</v>
      </c>
      <c r="E27" s="285" t="str">
        <f>IF(AND(Holidays[[#This Row],[Is Holiday]]=TRUE,WEEKDAY(Holidays[[#This Row],[Date]],2)&lt;&gt;7,WEEKDAY(Holidays[[#This Row],[Date]],2)&lt;&gt;6),Holidays[[#This Row],[Date]],"01/01/1900")</f>
        <v>01/01/1900</v>
      </c>
      <c r="F27" s="290">
        <f>Holidays[[#This Row],[Date]]</f>
        <v>42643</v>
      </c>
      <c r="J27" s="207"/>
    </row>
    <row r="28" spans="1:14" ht="18" x14ac:dyDescent="0.2">
      <c r="A28" s="285">
        <v>42646</v>
      </c>
      <c r="B28" s="289" t="s">
        <v>68</v>
      </c>
      <c r="C28" s="289" t="s">
        <v>119</v>
      </c>
      <c r="D28" s="289" t="b">
        <f>OR(ISNUMBER(SEARCH('1 Controls'!$C$9,Holidays[[#This Row],[State]])),TRIM(Holidays[[#This Row],[State]])="National")</f>
        <v>1</v>
      </c>
      <c r="E28" s="285">
        <f>IF(AND(Holidays[[#This Row],[Is Holiday]]=TRUE,WEEKDAY(Holidays[[#This Row],[Date]],2)&lt;&gt;7,WEEKDAY(Holidays[[#This Row],[Date]],2)&lt;&gt;6),Holidays[[#This Row],[Date]],"01/01/1900")</f>
        <v>42646</v>
      </c>
      <c r="F28" s="290">
        <f>Holidays[[#This Row],[Date]]</f>
        <v>42646</v>
      </c>
      <c r="J28" s="205"/>
    </row>
    <row r="29" spans="1:14" x14ac:dyDescent="0.2">
      <c r="A29" s="285">
        <v>42649</v>
      </c>
      <c r="B29" s="289" t="s">
        <v>69</v>
      </c>
      <c r="C29" s="289" t="s">
        <v>30</v>
      </c>
      <c r="D29" s="289" t="b">
        <f>OR(ISNUMBER(SEARCH('1 Controls'!$C$9,Holidays[[#This Row],[State]])),TRIM(Holidays[[#This Row],[State]])="National")</f>
        <v>0</v>
      </c>
      <c r="E29" s="285" t="str">
        <f>IF(AND(Holidays[[#This Row],[Is Holiday]]=TRUE,WEEKDAY(Holidays[[#This Row],[Date]],2)&lt;&gt;7,WEEKDAY(Holidays[[#This Row],[Date]],2)&lt;&gt;6),Holidays[[#This Row],[Date]],"01/01/1900")</f>
        <v>01/01/1900</v>
      </c>
      <c r="F29" s="290">
        <f>Holidays[[#This Row],[Date]]</f>
        <v>42649</v>
      </c>
    </row>
    <row r="30" spans="1:14" x14ac:dyDescent="0.2">
      <c r="A30" s="285">
        <v>42657</v>
      </c>
      <c r="B30" s="289" t="s">
        <v>70</v>
      </c>
      <c r="C30" s="289" t="s">
        <v>30</v>
      </c>
      <c r="D30" s="289" t="b">
        <f>OR(ISNUMBER(SEARCH('1 Controls'!$C$9,Holidays[[#This Row],[State]])),TRIM(Holidays[[#This Row],[State]])="National")</f>
        <v>0</v>
      </c>
      <c r="E30" s="285" t="str">
        <f>IF(AND(Holidays[[#This Row],[Is Holiday]]=TRUE,WEEKDAY(Holidays[[#This Row],[Date]],2)&lt;&gt;7,WEEKDAY(Holidays[[#This Row],[Date]],2)&lt;&gt;6),Holidays[[#This Row],[Date]],"01/01/1900")</f>
        <v>01/01/1900</v>
      </c>
      <c r="F30" s="290">
        <f>Holidays[[#This Row],[Date]]</f>
        <v>42657</v>
      </c>
    </row>
    <row r="31" spans="1:14" x14ac:dyDescent="0.2">
      <c r="A31" s="285">
        <v>42663</v>
      </c>
      <c r="B31" s="289" t="s">
        <v>71</v>
      </c>
      <c r="C31" s="289" t="s">
        <v>30</v>
      </c>
      <c r="D31" s="289" t="b">
        <f>OR(ISNUMBER(SEARCH('1 Controls'!$C$9,Holidays[[#This Row],[State]])),TRIM(Holidays[[#This Row],[State]])="National")</f>
        <v>0</v>
      </c>
      <c r="E31" s="285" t="str">
        <f>IF(AND(Holidays[[#This Row],[Is Holiday]]=TRUE,WEEKDAY(Holidays[[#This Row],[Date]],2)&lt;&gt;7,WEEKDAY(Holidays[[#This Row],[Date]],2)&lt;&gt;6),Holidays[[#This Row],[Date]],"01/01/1900")</f>
        <v>01/01/1900</v>
      </c>
      <c r="F31" s="290">
        <f>Holidays[[#This Row],[Date]]</f>
        <v>42663</v>
      </c>
    </row>
    <row r="32" spans="1:14" x14ac:dyDescent="0.2">
      <c r="A32" s="285">
        <v>42675</v>
      </c>
      <c r="B32" s="289" t="s">
        <v>72</v>
      </c>
      <c r="C32" s="289" t="s">
        <v>39</v>
      </c>
      <c r="D32" s="289" t="b">
        <f>OR(ISNUMBER(SEARCH('1 Controls'!$C$9,Holidays[[#This Row],[State]])),TRIM(Holidays[[#This Row],[State]])="National")</f>
        <v>0</v>
      </c>
      <c r="E32" s="285" t="str">
        <f>IF(AND(Holidays[[#This Row],[Is Holiday]]=TRUE,WEEKDAY(Holidays[[#This Row],[Date]],2)&lt;&gt;7,WEEKDAY(Holidays[[#This Row],[Date]],2)&lt;&gt;6),Holidays[[#This Row],[Date]],"01/01/1900")</f>
        <v>01/01/1900</v>
      </c>
      <c r="F32" s="290">
        <f>Holidays[[#This Row],[Date]]</f>
        <v>42675</v>
      </c>
    </row>
    <row r="33" spans="1:14" x14ac:dyDescent="0.2">
      <c r="A33" s="285">
        <v>42681</v>
      </c>
      <c r="B33" s="289" t="s">
        <v>73</v>
      </c>
      <c r="C33" s="289" t="s">
        <v>30</v>
      </c>
      <c r="D33" s="289" t="b">
        <f>OR(ISNUMBER(SEARCH('1 Controls'!$C$9,Holidays[[#This Row],[State]])),TRIM(Holidays[[#This Row],[State]])="National")</f>
        <v>0</v>
      </c>
      <c r="E33" s="285" t="str">
        <f>IF(AND(Holidays[[#This Row],[Is Holiday]]=TRUE,WEEKDAY(Holidays[[#This Row],[Date]],2)&lt;&gt;7,WEEKDAY(Holidays[[#This Row],[Date]],2)&lt;&gt;6),Holidays[[#This Row],[Date]],"01/01/1900")</f>
        <v>01/01/1900</v>
      </c>
      <c r="F33" s="290">
        <f>Holidays[[#This Row],[Date]]</f>
        <v>42681</v>
      </c>
    </row>
    <row r="34" spans="1:14" x14ac:dyDescent="0.2">
      <c r="A34" s="285">
        <v>42699</v>
      </c>
      <c r="B34" s="289" t="s">
        <v>74</v>
      </c>
      <c r="C34" s="289" t="s">
        <v>30</v>
      </c>
      <c r="D34" s="289" t="b">
        <f>OR(ISNUMBER(SEARCH('1 Controls'!$C$9,Holidays[[#This Row],[State]])),TRIM(Holidays[[#This Row],[State]])="National")</f>
        <v>0</v>
      </c>
      <c r="E34" s="285" t="str">
        <f>IF(AND(Holidays[[#This Row],[Is Holiday]]=TRUE,WEEKDAY(Holidays[[#This Row],[Date]],2)&lt;&gt;7,WEEKDAY(Holidays[[#This Row],[Date]],2)&lt;&gt;6),Holidays[[#This Row],[Date]],"01/01/1900")</f>
        <v>01/01/1900</v>
      </c>
      <c r="F34" s="290">
        <f>Holidays[[#This Row],[Date]]</f>
        <v>42699</v>
      </c>
      <c r="J34" s="208"/>
      <c r="K34" s="209"/>
      <c r="L34" s="208"/>
      <c r="M34" s="209"/>
      <c r="N34" s="208"/>
    </row>
    <row r="35" spans="1:14" x14ac:dyDescent="0.2">
      <c r="A35" s="285">
        <v>42728</v>
      </c>
      <c r="B35" s="289" t="s">
        <v>75</v>
      </c>
      <c r="C35" s="289" t="s">
        <v>36</v>
      </c>
      <c r="D35" s="289" t="b">
        <f>OR(ISNUMBER(SEARCH('1 Controls'!$C$9,Holidays[[#This Row],[State]])),TRIM(Holidays[[#This Row],[State]])="National")</f>
        <v>0</v>
      </c>
      <c r="E35" s="285" t="str">
        <f>IF(AND(Holidays[[#This Row],[Is Holiday]]=TRUE,WEEKDAY(Holidays[[#This Row],[Date]],2)&lt;&gt;7,WEEKDAY(Holidays[[#This Row],[Date]],2)&lt;&gt;6),Holidays[[#This Row],[Date]],"01/01/1900")</f>
        <v>01/01/1900</v>
      </c>
      <c r="F35" s="290">
        <f>Holidays[[#This Row],[Date]]</f>
        <v>42728</v>
      </c>
      <c r="J35" s="207"/>
    </row>
    <row r="36" spans="1:14" x14ac:dyDescent="0.2">
      <c r="A36" s="285">
        <v>42729</v>
      </c>
      <c r="B36" s="289" t="s">
        <v>76</v>
      </c>
      <c r="C36" s="289" t="s">
        <v>29</v>
      </c>
      <c r="D36" s="289" t="b">
        <f>OR(ISNUMBER(SEARCH('1 Controls'!$C$9,Holidays[[#This Row],[State]])),TRIM(Holidays[[#This Row],[State]])="National")</f>
        <v>1</v>
      </c>
      <c r="E36" s="285" t="str">
        <f>IF(AND(Holidays[[#This Row],[Is Holiday]]=TRUE,WEEKDAY(Holidays[[#This Row],[Date]],2)&lt;&gt;7,WEEKDAY(Holidays[[#This Row],[Date]],2)&lt;&gt;6),Holidays[[#This Row],[Date]],"01/01/1900")</f>
        <v>01/01/1900</v>
      </c>
      <c r="F36" s="290">
        <f>Holidays[[#This Row],[Date]]</f>
        <v>42729</v>
      </c>
    </row>
    <row r="37" spans="1:14" x14ac:dyDescent="0.2">
      <c r="A37" s="285">
        <v>42730</v>
      </c>
      <c r="B37" s="289" t="s">
        <v>77</v>
      </c>
      <c r="C37" s="289" t="s">
        <v>48</v>
      </c>
      <c r="D37" s="289" t="b">
        <f>OR(ISNUMBER(SEARCH('1 Controls'!$C$9,Holidays[[#This Row],[State]])),TRIM(Holidays[[#This Row],[State]])="National")</f>
        <v>1</v>
      </c>
      <c r="E37" s="285">
        <f>IF(AND(Holidays[[#This Row],[Is Holiday]]=TRUE,WEEKDAY(Holidays[[#This Row],[Date]],2)&lt;&gt;7,WEEKDAY(Holidays[[#This Row],[Date]],2)&lt;&gt;6),Holidays[[#This Row],[Date]],"01/01/1900")</f>
        <v>42730</v>
      </c>
      <c r="F37" s="290">
        <f>Holidays[[#This Row],[Date]]</f>
        <v>42730</v>
      </c>
      <c r="J37" s="115"/>
      <c r="L37" s="115"/>
    </row>
    <row r="38" spans="1:14" x14ac:dyDescent="0.2">
      <c r="A38" s="285">
        <v>42731</v>
      </c>
      <c r="B38" s="286" t="s">
        <v>79</v>
      </c>
      <c r="C38" s="286" t="s">
        <v>29</v>
      </c>
      <c r="D38" s="286" t="b">
        <f>OR(ISNUMBER(SEARCH('1 Controls'!$C$9,Holidays[[#This Row],[State]])),TRIM(Holidays[[#This Row],[State]])="National")</f>
        <v>1</v>
      </c>
      <c r="E38" s="287">
        <f>IF(AND(Holidays[[#This Row],[Is Holiday]]=TRUE,WEEKDAY(Holidays[[#This Row],[Date]],2)&lt;&gt;7,WEEKDAY(Holidays[[#This Row],[Date]],2)&lt;&gt;6),Holidays[[#This Row],[Date]],"01/01/1900")</f>
        <v>42731</v>
      </c>
      <c r="F38" s="288">
        <f>Holidays[[#This Row],[Date]]</f>
        <v>42731</v>
      </c>
      <c r="J38" s="207"/>
    </row>
    <row r="39" spans="1:14" x14ac:dyDescent="0.2">
      <c r="A39" s="291">
        <v>42735</v>
      </c>
      <c r="B39" s="286" t="s">
        <v>80</v>
      </c>
      <c r="C39" s="286" t="s">
        <v>36</v>
      </c>
      <c r="D39" s="286" t="b">
        <f>OR(ISNUMBER(SEARCH('1 Controls'!$C$9,Holidays[[#This Row],[State]])),TRIM(Holidays[[#This Row],[State]])="National")</f>
        <v>0</v>
      </c>
      <c r="E39" s="287" t="str">
        <f>IF(AND(Holidays[[#This Row],[Is Holiday]]=TRUE,WEEKDAY(Holidays[[#This Row],[Date]],2)&lt;&gt;7,WEEKDAY(Holidays[[#This Row],[Date]],2)&lt;&gt;6),Holidays[[#This Row],[Date]],"01/01/1900")</f>
        <v>01/01/1900</v>
      </c>
      <c r="F39" s="288">
        <f>Holidays[[#This Row],[Date]]</f>
        <v>42735</v>
      </c>
    </row>
    <row r="40" spans="1:14" x14ac:dyDescent="0.2">
      <c r="A40" s="285">
        <v>42736</v>
      </c>
      <c r="B40" s="286" t="s">
        <v>28</v>
      </c>
      <c r="C40" s="286" t="s">
        <v>29</v>
      </c>
      <c r="D40" s="286" t="b">
        <f>OR(ISNUMBER(SEARCH('1 Controls'!$C$9,Holidays[[#This Row],[State]])),TRIM(Holidays[[#This Row],[State]])="National")</f>
        <v>1</v>
      </c>
      <c r="E40" s="287" t="str">
        <f>IF(AND(Holidays[[#This Row],[Is Holiday]]=TRUE,WEEKDAY(Holidays[[#This Row],[Date]],2)&lt;&gt;7,WEEKDAY(Holidays[[#This Row],[Date]],2)&lt;&gt;6),Holidays[[#This Row],[Date]],"01/01/1900")</f>
        <v>01/01/1900</v>
      </c>
      <c r="F40" s="288">
        <f>Holidays[[#This Row],[Date]]</f>
        <v>42736</v>
      </c>
    </row>
    <row r="41" spans="1:14" x14ac:dyDescent="0.2">
      <c r="A41" s="285">
        <v>42737</v>
      </c>
      <c r="B41" s="286" t="s">
        <v>28</v>
      </c>
      <c r="C41" s="286" t="s">
        <v>29</v>
      </c>
      <c r="D41" s="286" t="b">
        <f>OR(ISNUMBER(SEARCH('1 Controls'!$C$9,Holidays[[#This Row],[State]])),TRIM(Holidays[[#This Row],[State]])="National")</f>
        <v>1</v>
      </c>
      <c r="E41" s="287">
        <f>IF(AND(Holidays[[#This Row],[Is Holiday]]=TRUE,WEEKDAY(Holidays[[#This Row],[Date]],2)&lt;&gt;7,WEEKDAY(Holidays[[#This Row],[Date]],2)&lt;&gt;6),Holidays[[#This Row],[Date]],"01/01/1900")</f>
        <v>42737</v>
      </c>
      <c r="F41" s="288">
        <f>Holidays[[#This Row],[Date]]</f>
        <v>42737</v>
      </c>
    </row>
    <row r="42" spans="1:14" x14ac:dyDescent="0.2">
      <c r="A42" s="285">
        <v>42746</v>
      </c>
      <c r="B42" s="286" t="s">
        <v>31</v>
      </c>
      <c r="C42" s="286" t="s">
        <v>30</v>
      </c>
      <c r="D42" s="286" t="b">
        <f>OR(ISNUMBER(SEARCH('1 Controls'!$C$9,Holidays[[#This Row],[State]])),TRIM(Holidays[[#This Row],[State]])="National")</f>
        <v>0</v>
      </c>
      <c r="E42" s="287" t="str">
        <f>IF(AND(Holidays[[#This Row],[Is Holiday]]=TRUE,WEEKDAY(Holidays[[#This Row],[Date]],2)&lt;&gt;7,WEEKDAY(Holidays[[#This Row],[Date]],2)&lt;&gt;6),Holidays[[#This Row],[Date]],"01/01/1900")</f>
        <v>01/01/1900</v>
      </c>
      <c r="F42" s="288">
        <f>Holidays[[#This Row],[Date]]</f>
        <v>42746</v>
      </c>
    </row>
    <row r="43" spans="1:14" x14ac:dyDescent="0.2">
      <c r="A43" s="285">
        <v>42761</v>
      </c>
      <c r="B43" s="286" t="s">
        <v>33</v>
      </c>
      <c r="C43" s="286" t="s">
        <v>29</v>
      </c>
      <c r="D43" s="286" t="b">
        <f>OR(ISNUMBER(SEARCH('1 Controls'!$C$9,Holidays[[#This Row],[State]])),TRIM(Holidays[[#This Row],[State]])="National")</f>
        <v>1</v>
      </c>
      <c r="E43" s="287">
        <f>IF(AND(Holidays[[#This Row],[Is Holiday]]=TRUE,WEEKDAY(Holidays[[#This Row],[Date]],2)&lt;&gt;7,WEEKDAY(Holidays[[#This Row],[Date]],2)&lt;&gt;6),Holidays[[#This Row],[Date]],"01/01/1900")</f>
        <v>42761</v>
      </c>
      <c r="F43" s="288">
        <f>Holidays[[#This Row],[Date]]</f>
        <v>42761</v>
      </c>
    </row>
    <row r="44" spans="1:14" x14ac:dyDescent="0.2">
      <c r="A44" s="285">
        <v>42779</v>
      </c>
      <c r="B44" s="286" t="s">
        <v>35</v>
      </c>
      <c r="C44" s="286" t="s">
        <v>30</v>
      </c>
      <c r="D44" s="286" t="b">
        <f>OR(ISNUMBER(SEARCH('1 Controls'!$C$9,Holidays[[#This Row],[State]])),TRIM(Holidays[[#This Row],[State]])="National")</f>
        <v>0</v>
      </c>
      <c r="E44" s="287" t="str">
        <f>IF(AND(Holidays[[#This Row],[Is Holiday]]=TRUE,WEEKDAY(Holidays[[#This Row],[Date]],2)&lt;&gt;7,WEEKDAY(Holidays[[#This Row],[Date]],2)&lt;&gt;6),Holidays[[#This Row],[Date]],"01/01/1900")</f>
        <v>01/01/1900</v>
      </c>
      <c r="F44" s="288">
        <f>Holidays[[#This Row],[Date]]</f>
        <v>42779</v>
      </c>
    </row>
    <row r="45" spans="1:14" x14ac:dyDescent="0.2">
      <c r="A45" s="285">
        <v>42788</v>
      </c>
      <c r="B45" s="286" t="s">
        <v>38</v>
      </c>
      <c r="C45" s="286" t="s">
        <v>30</v>
      </c>
      <c r="D45" s="286" t="b">
        <f>OR(ISNUMBER(SEARCH('1 Controls'!$C$9,Holidays[[#This Row],[State]])),TRIM(Holidays[[#This Row],[State]])="National")</f>
        <v>0</v>
      </c>
      <c r="E45" s="287" t="str">
        <f>IF(AND(Holidays[[#This Row],[Is Holiday]]=TRUE,WEEKDAY(Holidays[[#This Row],[Date]],2)&lt;&gt;7,WEEKDAY(Holidays[[#This Row],[Date]],2)&lt;&gt;6),Holidays[[#This Row],[Date]],"01/01/1900")</f>
        <v>01/01/1900</v>
      </c>
      <c r="F45" s="288">
        <f>Holidays[[#This Row],[Date]]</f>
        <v>42788</v>
      </c>
    </row>
    <row r="46" spans="1:14" x14ac:dyDescent="0.2">
      <c r="A46" s="285">
        <v>42800</v>
      </c>
      <c r="B46" s="286" t="s">
        <v>40</v>
      </c>
      <c r="C46" s="286" t="s">
        <v>7</v>
      </c>
      <c r="D46" s="286" t="b">
        <f>OR(ISNUMBER(SEARCH('1 Controls'!$C$9,Holidays[[#This Row],[State]])),TRIM(Holidays[[#This Row],[State]])="National")</f>
        <v>0</v>
      </c>
      <c r="E46" s="287" t="str">
        <f>IF(AND(Holidays[[#This Row],[Is Holiday]]=TRUE,WEEKDAY(Holidays[[#This Row],[Date]],2)&lt;&gt;7,WEEKDAY(Holidays[[#This Row],[Date]],2)&lt;&gt;6),Holidays[[#This Row],[Date]],"01/01/1900")</f>
        <v>01/01/1900</v>
      </c>
      <c r="F46" s="288">
        <f>Holidays[[#This Row],[Date]]</f>
        <v>42800</v>
      </c>
    </row>
    <row r="47" spans="1:14" x14ac:dyDescent="0.2">
      <c r="A47" s="285">
        <v>42801</v>
      </c>
      <c r="B47" s="286" t="s">
        <v>42</v>
      </c>
      <c r="C47" s="286" t="s">
        <v>30</v>
      </c>
      <c r="D47" s="286" t="b">
        <f>OR(ISNUMBER(SEARCH('1 Controls'!$C$9,Holidays[[#This Row],[State]])),TRIM(Holidays[[#This Row],[State]])="National")</f>
        <v>0</v>
      </c>
      <c r="E47" s="287" t="str">
        <f>IF(AND(Holidays[[#This Row],[Is Holiday]]=TRUE,WEEKDAY(Holidays[[#This Row],[Date]],2)&lt;&gt;7,WEEKDAY(Holidays[[#This Row],[Date]],2)&lt;&gt;6),Holidays[[#This Row],[Date]],"01/01/1900")</f>
        <v>01/01/1900</v>
      </c>
      <c r="F47" s="288">
        <f>Holidays[[#This Row],[Date]]</f>
        <v>42801</v>
      </c>
    </row>
    <row r="48" spans="1:14" x14ac:dyDescent="0.2">
      <c r="A48" s="285">
        <v>42807</v>
      </c>
      <c r="B48" s="286" t="s">
        <v>44</v>
      </c>
      <c r="C48" s="286" t="s">
        <v>115</v>
      </c>
      <c r="D48" s="286" t="b">
        <f>OR(ISNUMBER(SEARCH('1 Controls'!$C$9,Holidays[[#This Row],[State]])),TRIM(Holidays[[#This Row],[State]])="National")</f>
        <v>0</v>
      </c>
      <c r="E48" s="287" t="str">
        <f>IF(AND(Holidays[[#This Row],[Is Holiday]]=TRUE,WEEKDAY(Holidays[[#This Row],[Date]],2)&lt;&gt;7,WEEKDAY(Holidays[[#This Row],[Date]],2)&lt;&gt;6),Holidays[[#This Row],[Date]],"01/01/1900")</f>
        <v>01/01/1900</v>
      </c>
      <c r="F48" s="288">
        <f>Holidays[[#This Row],[Date]]</f>
        <v>42807</v>
      </c>
    </row>
    <row r="49" spans="1:6" x14ac:dyDescent="0.2">
      <c r="A49" s="285">
        <v>42839</v>
      </c>
      <c r="B49" s="286" t="s">
        <v>46</v>
      </c>
      <c r="C49" s="286" t="s">
        <v>29</v>
      </c>
      <c r="D49" s="286" t="b">
        <f>OR(ISNUMBER(SEARCH('1 Controls'!$C$9,Holidays[[#This Row],[State]])),TRIM(Holidays[[#This Row],[State]])="National")</f>
        <v>1</v>
      </c>
      <c r="E49" s="287">
        <f>IF(AND(Holidays[[#This Row],[Is Holiday]]=TRUE,WEEKDAY(Holidays[[#This Row],[Date]],2)&lt;&gt;7,WEEKDAY(Holidays[[#This Row],[Date]],2)&lt;&gt;6),Holidays[[#This Row],[Date]],"01/01/1900")</f>
        <v>42839</v>
      </c>
      <c r="F49" s="288">
        <f>Holidays[[#This Row],[Date]]</f>
        <v>42839</v>
      </c>
    </row>
    <row r="50" spans="1:6" x14ac:dyDescent="0.2">
      <c r="A50" s="285">
        <v>42840</v>
      </c>
      <c r="B50" s="286" t="s">
        <v>47</v>
      </c>
      <c r="C50" s="286" t="s">
        <v>29</v>
      </c>
      <c r="D50" s="286" t="b">
        <f>OR(ISNUMBER(SEARCH('1 Controls'!$C$9,Holidays[[#This Row],[State]])),TRIM(Holidays[[#This Row],[State]])="National")</f>
        <v>1</v>
      </c>
      <c r="E50" s="287" t="str">
        <f>IF(AND(Holidays[[#This Row],[Is Holiday]]=TRUE,WEEKDAY(Holidays[[#This Row],[Date]],2)&lt;&gt;7,WEEKDAY(Holidays[[#This Row],[Date]],2)&lt;&gt;6),Holidays[[#This Row],[Date]],"01/01/1900")</f>
        <v>01/01/1900</v>
      </c>
      <c r="F50" s="288">
        <f>Holidays[[#This Row],[Date]]</f>
        <v>42840</v>
      </c>
    </row>
    <row r="51" spans="1:6" x14ac:dyDescent="0.2">
      <c r="A51" s="285">
        <v>42841</v>
      </c>
      <c r="B51" s="286" t="s">
        <v>49</v>
      </c>
      <c r="C51" s="286" t="s">
        <v>50</v>
      </c>
      <c r="D51" s="286" t="b">
        <f>OR(ISNUMBER(SEARCH('1 Controls'!$C$9,Holidays[[#This Row],[State]])),TRIM(Holidays[[#This Row],[State]])="National")</f>
        <v>0</v>
      </c>
      <c r="E51" s="287" t="str">
        <f>IF(AND(Holidays[[#This Row],[Is Holiday]]=TRUE,WEEKDAY(Holidays[[#This Row],[Date]],2)&lt;&gt;7,WEEKDAY(Holidays[[#This Row],[Date]],2)&lt;&gt;6),Holidays[[#This Row],[Date]],"01/01/1900")</f>
        <v>01/01/1900</v>
      </c>
      <c r="F51" s="288">
        <f>Holidays[[#This Row],[Date]]</f>
        <v>42841</v>
      </c>
    </row>
    <row r="52" spans="1:6" x14ac:dyDescent="0.2">
      <c r="A52" s="285">
        <v>42842</v>
      </c>
      <c r="B52" s="286" t="s">
        <v>51</v>
      </c>
      <c r="C52" s="286" t="s">
        <v>29</v>
      </c>
      <c r="D52" s="286" t="b">
        <f>OR(ISNUMBER(SEARCH('1 Controls'!$C$9,Holidays[[#This Row],[State]])),TRIM(Holidays[[#This Row],[State]])="National")</f>
        <v>1</v>
      </c>
      <c r="E52" s="287">
        <f>IF(AND(Holidays[[#This Row],[Is Holiday]]=TRUE,WEEKDAY(Holidays[[#This Row],[Date]],2)&lt;&gt;7,WEEKDAY(Holidays[[#This Row],[Date]],2)&lt;&gt;6),Holidays[[#This Row],[Date]],"01/01/1900")</f>
        <v>42842</v>
      </c>
      <c r="F52" s="288">
        <f>Holidays[[#This Row],[Date]]</f>
        <v>42842</v>
      </c>
    </row>
    <row r="53" spans="1:6" x14ac:dyDescent="0.2">
      <c r="A53" s="285">
        <v>42843</v>
      </c>
      <c r="B53" s="286" t="s">
        <v>52</v>
      </c>
      <c r="C53" s="286" t="s">
        <v>30</v>
      </c>
      <c r="D53" s="286" t="b">
        <f>OR(ISNUMBER(SEARCH('1 Controls'!$C$9,Holidays[[#This Row],[State]])),TRIM(Holidays[[#This Row],[State]])="National")</f>
        <v>0</v>
      </c>
      <c r="E53" s="287" t="str">
        <f>IF(AND(Holidays[[#This Row],[Is Holiday]]=TRUE,WEEKDAY(Holidays[[#This Row],[Date]],2)&lt;&gt;7,WEEKDAY(Holidays[[#This Row],[Date]],2)&lt;&gt;6),Holidays[[#This Row],[Date]],"01/01/1900")</f>
        <v>01/01/1900</v>
      </c>
      <c r="F53" s="288">
        <f>Holidays[[#This Row],[Date]]</f>
        <v>42843</v>
      </c>
    </row>
    <row r="54" spans="1:6" x14ac:dyDescent="0.2">
      <c r="A54" s="285">
        <v>42850</v>
      </c>
      <c r="B54" s="286" t="s">
        <v>53</v>
      </c>
      <c r="C54" s="286" t="s">
        <v>29</v>
      </c>
      <c r="D54" s="286" t="b">
        <f>OR(ISNUMBER(SEARCH('1 Controls'!$C$9,Holidays[[#This Row],[State]])),TRIM(Holidays[[#This Row],[State]])="National")</f>
        <v>1</v>
      </c>
      <c r="E54" s="287">
        <f>IF(AND(Holidays[[#This Row],[Is Holiday]]=TRUE,WEEKDAY(Holidays[[#This Row],[Date]],2)&lt;&gt;7,WEEKDAY(Holidays[[#This Row],[Date]],2)&lt;&gt;6),Holidays[[#This Row],[Date]],"01/01/1900")</f>
        <v>42850</v>
      </c>
      <c r="F54" s="288">
        <f>Holidays[[#This Row],[Date]]</f>
        <v>42850</v>
      </c>
    </row>
    <row r="55" spans="1:6" x14ac:dyDescent="0.2">
      <c r="A55" s="285">
        <v>42860</v>
      </c>
      <c r="B55" s="286" t="s">
        <v>56</v>
      </c>
      <c r="C55" s="286" t="s">
        <v>30</v>
      </c>
      <c r="D55" s="286" t="b">
        <f>OR(ISNUMBER(SEARCH('1 Controls'!$C$9,Holidays[[#This Row],[State]])),TRIM(Holidays[[#This Row],[State]])="National")</f>
        <v>0</v>
      </c>
      <c r="E55" s="287" t="str">
        <f>IF(AND(Holidays[[#This Row],[Is Holiday]]=TRUE,WEEKDAY(Holidays[[#This Row],[Date]],2)&lt;&gt;7,WEEKDAY(Holidays[[#This Row],[Date]],2)&lt;&gt;6),Holidays[[#This Row],[Date]],"01/01/1900")</f>
        <v>01/01/1900</v>
      </c>
      <c r="F55" s="288">
        <f>Holidays[[#This Row],[Date]]</f>
        <v>42860</v>
      </c>
    </row>
    <row r="56" spans="1:6" x14ac:dyDescent="0.2">
      <c r="A56" s="285">
        <v>42856</v>
      </c>
      <c r="B56" s="286" t="s">
        <v>55</v>
      </c>
      <c r="C56" s="286" t="s">
        <v>120</v>
      </c>
      <c r="D56" s="286" t="b">
        <f>OR(ISNUMBER(SEARCH('1 Controls'!$C$9,Holidays[[#This Row],[State]])),TRIM(Holidays[[#This Row],[State]])="National")</f>
        <v>1</v>
      </c>
      <c r="E56" s="287">
        <f>IF(AND(Holidays[[#This Row],[Is Holiday]]=TRUE,WEEKDAY(Holidays[[#This Row],[Date]],2)&lt;&gt;7,WEEKDAY(Holidays[[#This Row],[Date]],2)&lt;&gt;6),Holidays[[#This Row],[Date]],"01/01/1900")</f>
        <v>42856</v>
      </c>
      <c r="F56" s="288">
        <f>Holidays[[#This Row],[Date]]</f>
        <v>42856</v>
      </c>
    </row>
    <row r="57" spans="1:6" x14ac:dyDescent="0.2">
      <c r="A57" s="285">
        <v>42891</v>
      </c>
      <c r="B57" s="286" t="s">
        <v>57</v>
      </c>
      <c r="C57" s="286" t="s">
        <v>7</v>
      </c>
      <c r="D57" s="286" t="b">
        <f>OR(ISNUMBER(SEARCH('1 Controls'!$C$9,Holidays[[#This Row],[State]])),TRIM(Holidays[[#This Row],[State]])="National")</f>
        <v>0</v>
      </c>
      <c r="E57" s="287" t="str">
        <f>IF(AND(Holidays[[#This Row],[Is Holiday]]=TRUE,WEEKDAY(Holidays[[#This Row],[Date]],2)&lt;&gt;7,WEEKDAY(Holidays[[#This Row],[Date]],2)&lt;&gt;6),Holidays[[#This Row],[Date]],"01/01/1900")</f>
        <v>01/01/1900</v>
      </c>
      <c r="F57" s="288">
        <f>Holidays[[#This Row],[Date]]</f>
        <v>42891</v>
      </c>
    </row>
    <row r="58" spans="1:6" x14ac:dyDescent="0.2">
      <c r="A58" s="285">
        <v>42898</v>
      </c>
      <c r="B58" s="286" t="s">
        <v>58</v>
      </c>
      <c r="C58" s="286" t="s">
        <v>29</v>
      </c>
      <c r="D58" s="286" t="b">
        <f>OR(ISNUMBER(SEARCH('1 Controls'!$C$9,Holidays[[#This Row],[State]])),TRIM(Holidays[[#This Row],[State]])="National")</f>
        <v>1</v>
      </c>
      <c r="E58" s="287">
        <f>IF(AND(Holidays[[#This Row],[Is Holiday]]=TRUE,WEEKDAY(Holidays[[#This Row],[Date]],2)&lt;&gt;7,WEEKDAY(Holidays[[#This Row],[Date]],2)&lt;&gt;6),Holidays[[#This Row],[Date]],"01/01/1900")</f>
        <v>42898</v>
      </c>
      <c r="F58" s="288">
        <f>Holidays[[#This Row],[Date]]</f>
        <v>42898</v>
      </c>
    </row>
    <row r="59" spans="1:6" x14ac:dyDescent="0.2">
      <c r="A59" s="285">
        <v>42916</v>
      </c>
      <c r="B59" s="286" t="s">
        <v>59</v>
      </c>
      <c r="C59" s="286" t="s">
        <v>43</v>
      </c>
      <c r="D59" s="286" t="b">
        <f>OR(ISNUMBER(SEARCH('1 Controls'!$C$9,Holidays[[#This Row],[State]])),TRIM(Holidays[[#This Row],[State]])="National")</f>
        <v>0</v>
      </c>
      <c r="E59" s="287" t="str">
        <f>IF(AND(Holidays[[#This Row],[Is Holiday]]=TRUE,WEEKDAY(Holidays[[#This Row],[Date]],2)&lt;&gt;7,WEEKDAY(Holidays[[#This Row],[Date]],2)&lt;&gt;6),Holidays[[#This Row],[Date]],"01/01/1900")</f>
        <v>01/01/1900</v>
      </c>
      <c r="F59" s="288">
        <f>Holidays[[#This Row],[Date]]</f>
        <v>42916</v>
      </c>
    </row>
    <row r="60" spans="1:6" x14ac:dyDescent="0.2">
      <c r="A60" s="285">
        <v>42923</v>
      </c>
      <c r="B60" s="286" t="s">
        <v>60</v>
      </c>
      <c r="C60" s="286" t="s">
        <v>43</v>
      </c>
      <c r="D60" s="286" t="b">
        <f>OR(ISNUMBER(SEARCH('1 Controls'!$C$9,Holidays[[#This Row],[State]])),TRIM(Holidays[[#This Row],[State]])="National")</f>
        <v>0</v>
      </c>
      <c r="E60" s="287" t="str">
        <f>IF(AND(Holidays[[#This Row],[Is Holiday]]=TRUE,WEEKDAY(Holidays[[#This Row],[Date]],2)&lt;&gt;7,WEEKDAY(Holidays[[#This Row],[Date]],2)&lt;&gt;6),Holidays[[#This Row],[Date]],"01/01/1900")</f>
        <v>01/01/1900</v>
      </c>
      <c r="F60" s="288">
        <f>Holidays[[#This Row],[Date]]</f>
        <v>42923</v>
      </c>
    </row>
    <row r="61" spans="1:6" x14ac:dyDescent="0.2">
      <c r="A61" s="285">
        <v>42930</v>
      </c>
      <c r="B61" s="286" t="s">
        <v>61</v>
      </c>
      <c r="C61" s="286" t="s">
        <v>43</v>
      </c>
      <c r="D61" s="286" t="b">
        <f>OR(ISNUMBER(SEARCH('1 Controls'!$C$9,Holidays[[#This Row],[State]])),TRIM(Holidays[[#This Row],[State]])="National")</f>
        <v>0</v>
      </c>
      <c r="E61" s="287" t="str">
        <f>IF(AND(Holidays[[#This Row],[Is Holiday]]=TRUE,WEEKDAY(Holidays[[#This Row],[Date]],2)&lt;&gt;7,WEEKDAY(Holidays[[#This Row],[Date]],2)&lt;&gt;6),Holidays[[#This Row],[Date]],"01/01/1900")</f>
        <v>01/01/1900</v>
      </c>
      <c r="F61" s="288">
        <f>Holidays[[#This Row],[Date]]</f>
        <v>42930</v>
      </c>
    </row>
    <row r="62" spans="1:6" x14ac:dyDescent="0.2">
      <c r="A62" s="285">
        <v>42937</v>
      </c>
      <c r="B62" s="286" t="s">
        <v>62</v>
      </c>
      <c r="C62" s="286" t="s">
        <v>43</v>
      </c>
      <c r="D62" s="286" t="b">
        <f>OR(ISNUMBER(SEARCH('1 Controls'!$C$9,Holidays[[#This Row],[State]])),TRIM(Holidays[[#This Row],[State]])="National")</f>
        <v>0</v>
      </c>
      <c r="E62" s="287" t="str">
        <f>IF(AND(Holidays[[#This Row],[Is Holiday]]=TRUE,WEEKDAY(Holidays[[#This Row],[Date]],2)&lt;&gt;7,WEEKDAY(Holidays[[#This Row],[Date]],2)&lt;&gt;6),Holidays[[#This Row],[Date]],"01/01/1900")</f>
        <v>01/01/1900</v>
      </c>
      <c r="F62" s="288">
        <f>Holidays[[#This Row],[Date]]</f>
        <v>42937</v>
      </c>
    </row>
    <row r="63" spans="1:6" x14ac:dyDescent="0.2">
      <c r="A63" s="285">
        <v>42944</v>
      </c>
      <c r="B63" s="286" t="s">
        <v>63</v>
      </c>
      <c r="C63" s="286" t="s">
        <v>43</v>
      </c>
      <c r="D63" s="286" t="b">
        <f>OR(ISNUMBER(SEARCH('1 Controls'!$C$9,Holidays[[#This Row],[State]])),TRIM(Holidays[[#This Row],[State]])="National")</f>
        <v>0</v>
      </c>
      <c r="E63" s="287" t="str">
        <f>IF(AND(Holidays[[#This Row],[Is Holiday]]=TRUE,WEEKDAY(Holidays[[#This Row],[Date]],2)&lt;&gt;7,WEEKDAY(Holidays[[#This Row],[Date]],2)&lt;&gt;6),Holidays[[#This Row],[Date]],"01/01/1900")</f>
        <v>01/01/1900</v>
      </c>
      <c r="F63" s="288">
        <f>Holidays[[#This Row],[Date]]</f>
        <v>42944</v>
      </c>
    </row>
    <row r="64" spans="1:6" x14ac:dyDescent="0.2">
      <c r="A64" s="285">
        <v>42954</v>
      </c>
      <c r="B64" s="286" t="s">
        <v>64</v>
      </c>
      <c r="C64" s="286" t="s">
        <v>43</v>
      </c>
      <c r="D64" s="286" t="b">
        <f>OR(ISNUMBER(SEARCH('1 Controls'!$C$9,Holidays[[#This Row],[State]])),TRIM(Holidays[[#This Row],[State]])="National")</f>
        <v>0</v>
      </c>
      <c r="E64" s="287" t="str">
        <f>IF(AND(Holidays[[#This Row],[Is Holiday]]=TRUE,WEEKDAY(Holidays[[#This Row],[Date]],2)&lt;&gt;7,WEEKDAY(Holidays[[#This Row],[Date]],2)&lt;&gt;6),Holidays[[#This Row],[Date]],"01/01/1900")</f>
        <v>01/01/1900</v>
      </c>
      <c r="F64" s="288">
        <f>Holidays[[#This Row],[Date]]</f>
        <v>42954</v>
      </c>
    </row>
    <row r="65" spans="1:6" x14ac:dyDescent="0.2">
      <c r="A65" s="285">
        <v>42963</v>
      </c>
      <c r="B65" s="286" t="s">
        <v>65</v>
      </c>
      <c r="C65" s="286" t="s">
        <v>41</v>
      </c>
      <c r="D65" s="286" t="b">
        <f>OR(ISNUMBER(SEARCH('1 Controls'!$C$9,Holidays[[#This Row],[State]])),TRIM(Holidays[[#This Row],[State]])="National")</f>
        <v>1</v>
      </c>
      <c r="E65" s="287">
        <f>IF(AND(Holidays[[#This Row],[Is Holiday]]=TRUE,WEEKDAY(Holidays[[#This Row],[Date]],2)&lt;&gt;7,WEEKDAY(Holidays[[#This Row],[Date]],2)&lt;&gt;6),Holidays[[#This Row],[Date]],"01/01/1900")</f>
        <v>42963</v>
      </c>
      <c r="F65" s="288">
        <f>Holidays[[#This Row],[Date]]</f>
        <v>42963</v>
      </c>
    </row>
    <row r="66" spans="1:6" x14ac:dyDescent="0.2">
      <c r="A66" s="285">
        <v>43003</v>
      </c>
      <c r="B66" s="286" t="s">
        <v>66</v>
      </c>
      <c r="C66" s="286" t="s">
        <v>117</v>
      </c>
      <c r="D66" s="286" t="b">
        <f>OR(ISNUMBER(SEARCH('1 Controls'!$C$9,Holidays[[#This Row],[State]])),TRIM(Holidays[[#This Row],[State]])="National")</f>
        <v>0</v>
      </c>
      <c r="E66" s="287" t="str">
        <f>IF(AND(Holidays[[#This Row],[Is Holiday]]=TRUE,WEEKDAY(Holidays[[#This Row],[Date]],2)&lt;&gt;7,WEEKDAY(Holidays[[#This Row],[Date]],2)&lt;&gt;6),Holidays[[#This Row],[Date]],"01/01/1900")</f>
        <v>01/01/1900</v>
      </c>
      <c r="F66" s="288">
        <f>Holidays[[#This Row],[Date]]</f>
        <v>43003</v>
      </c>
    </row>
    <row r="67" spans="1:6" x14ac:dyDescent="0.2">
      <c r="A67" s="285">
        <v>43014</v>
      </c>
      <c r="B67" s="286" t="s">
        <v>67</v>
      </c>
      <c r="C67" s="286" t="s">
        <v>30</v>
      </c>
      <c r="D67" s="286" t="b">
        <f>OR(ISNUMBER(SEARCH('1 Controls'!$C$9,Holidays[[#This Row],[State]])),TRIM(Holidays[[#This Row],[State]])="National")</f>
        <v>0</v>
      </c>
      <c r="E67" s="287" t="str">
        <f>IF(AND(Holidays[[#This Row],[Is Holiday]]=TRUE,WEEKDAY(Holidays[[#This Row],[Date]],2)&lt;&gt;7,WEEKDAY(Holidays[[#This Row],[Date]],2)&lt;&gt;6),Holidays[[#This Row],[Date]],"01/01/1900")</f>
        <v>01/01/1900</v>
      </c>
      <c r="F67" s="288">
        <f>Holidays[[#This Row],[Date]]</f>
        <v>43014</v>
      </c>
    </row>
    <row r="68" spans="1:6" x14ac:dyDescent="0.2">
      <c r="A68" s="285">
        <v>43010</v>
      </c>
      <c r="B68" s="286" t="s">
        <v>40</v>
      </c>
      <c r="C68" s="286" t="s">
        <v>121</v>
      </c>
      <c r="D68" s="286" t="b">
        <f>OR(ISNUMBER(SEARCH('1 Controls'!$C$9,Holidays[[#This Row],[State]])),TRIM(Holidays[[#This Row],[State]])="National")</f>
        <v>1</v>
      </c>
      <c r="E68" s="287">
        <f>IF(AND(Holidays[[#This Row],[Is Holiday]]=TRUE,WEEKDAY(Holidays[[#This Row],[Date]],2)&lt;&gt;7,WEEKDAY(Holidays[[#This Row],[Date]],2)&lt;&gt;6),Holidays[[#This Row],[Date]],"01/01/1900")</f>
        <v>43010</v>
      </c>
      <c r="F68" s="288">
        <f>Holidays[[#This Row],[Date]]</f>
        <v>43010</v>
      </c>
    </row>
    <row r="69" spans="1:6" x14ac:dyDescent="0.2">
      <c r="A69" s="285">
        <v>43020</v>
      </c>
      <c r="B69" s="286" t="s">
        <v>69</v>
      </c>
      <c r="C69" s="286" t="s">
        <v>30</v>
      </c>
      <c r="D69" s="286" t="b">
        <f>OR(ISNUMBER(SEARCH('1 Controls'!$C$9,Holidays[[#This Row],[State]])),TRIM(Holidays[[#This Row],[State]])="National")</f>
        <v>0</v>
      </c>
      <c r="E69" s="287" t="str">
        <f>IF(AND(Holidays[[#This Row],[Is Holiday]]=TRUE,WEEKDAY(Holidays[[#This Row],[Date]],2)&lt;&gt;7,WEEKDAY(Holidays[[#This Row],[Date]],2)&lt;&gt;6),Holidays[[#This Row],[Date]],"01/01/1900")</f>
        <v>01/01/1900</v>
      </c>
      <c r="F69" s="288">
        <f>Holidays[[#This Row],[Date]]</f>
        <v>43020</v>
      </c>
    </row>
    <row r="70" spans="1:6" x14ac:dyDescent="0.2">
      <c r="A70" s="285">
        <v>43028</v>
      </c>
      <c r="B70" s="286" t="s">
        <v>70</v>
      </c>
      <c r="C70" s="286" t="s">
        <v>30</v>
      </c>
      <c r="D70" s="286" t="b">
        <f>OR(ISNUMBER(SEARCH('1 Controls'!$C$9,Holidays[[#This Row],[State]])),TRIM(Holidays[[#This Row],[State]])="National")</f>
        <v>0</v>
      </c>
      <c r="E70" s="287" t="str">
        <f>IF(AND(Holidays[[#This Row],[Is Holiday]]=TRUE,WEEKDAY(Holidays[[#This Row],[Date]],2)&lt;&gt;7,WEEKDAY(Holidays[[#This Row],[Date]],2)&lt;&gt;6),Holidays[[#This Row],[Date]],"01/01/1900")</f>
        <v>01/01/1900</v>
      </c>
      <c r="F70" s="288">
        <f>Holidays[[#This Row],[Date]]</f>
        <v>43028</v>
      </c>
    </row>
    <row r="71" spans="1:6" x14ac:dyDescent="0.2">
      <c r="A71" s="285">
        <v>43034</v>
      </c>
      <c r="B71" s="286" t="s">
        <v>71</v>
      </c>
      <c r="C71" s="286" t="s">
        <v>30</v>
      </c>
      <c r="D71" s="286" t="b">
        <f>OR(ISNUMBER(SEARCH('1 Controls'!$C$9,Holidays[[#This Row],[State]])),TRIM(Holidays[[#This Row],[State]])="National")</f>
        <v>0</v>
      </c>
      <c r="E71" s="287" t="str">
        <f>IF(AND(Holidays[[#This Row],[Is Holiday]]=TRUE,WEEKDAY(Holidays[[#This Row],[Date]],2)&lt;&gt;7,WEEKDAY(Holidays[[#This Row],[Date]],2)&lt;&gt;6),Holidays[[#This Row],[Date]],"01/01/1900")</f>
        <v>01/01/1900</v>
      </c>
      <c r="F71" s="288">
        <f>Holidays[[#This Row],[Date]]</f>
        <v>43034</v>
      </c>
    </row>
    <row r="72" spans="1:6" x14ac:dyDescent="0.2">
      <c r="A72" s="285">
        <v>43045</v>
      </c>
      <c r="B72" s="286" t="s">
        <v>73</v>
      </c>
      <c r="C72" s="286" t="s">
        <v>30</v>
      </c>
      <c r="D72" s="286" t="b">
        <f>OR(ISNUMBER(SEARCH('1 Controls'!$C$9,Holidays[[#This Row],[State]])),TRIM(Holidays[[#This Row],[State]])="National")</f>
        <v>0</v>
      </c>
      <c r="E72" s="287" t="str">
        <f>IF(AND(Holidays[[#This Row],[Is Holiday]]=TRUE,WEEKDAY(Holidays[[#This Row],[Date]],2)&lt;&gt;7,WEEKDAY(Holidays[[#This Row],[Date]],2)&lt;&gt;6),Holidays[[#This Row],[Date]],"01/01/1900")</f>
        <v>01/01/1900</v>
      </c>
      <c r="F72" s="288">
        <f>Holidays[[#This Row],[Date]]</f>
        <v>43045</v>
      </c>
    </row>
    <row r="73" spans="1:6" x14ac:dyDescent="0.2">
      <c r="A73" s="285">
        <v>43046</v>
      </c>
      <c r="B73" s="286" t="s">
        <v>72</v>
      </c>
      <c r="C73" s="286" t="s">
        <v>39</v>
      </c>
      <c r="D73" s="286" t="b">
        <f>OR(ISNUMBER(SEARCH('1 Controls'!$C$9,Holidays[[#This Row],[State]])),TRIM(Holidays[[#This Row],[State]])="National")</f>
        <v>0</v>
      </c>
      <c r="E73" s="287" t="str">
        <f>IF(AND(Holidays[[#This Row],[Is Holiday]]=TRUE,WEEKDAY(Holidays[[#This Row],[Date]],2)&lt;&gt;7,WEEKDAY(Holidays[[#This Row],[Date]],2)&lt;&gt;6),Holidays[[#This Row],[Date]],"01/01/1900")</f>
        <v>01/01/1900</v>
      </c>
      <c r="F73" s="288">
        <f>Holidays[[#This Row],[Date]]</f>
        <v>43046</v>
      </c>
    </row>
    <row r="74" spans="1:6" x14ac:dyDescent="0.2">
      <c r="A74" s="285">
        <v>43070</v>
      </c>
      <c r="B74" s="286" t="s">
        <v>74</v>
      </c>
      <c r="C74" s="286" t="s">
        <v>30</v>
      </c>
      <c r="D74" s="286" t="b">
        <f>OR(ISNUMBER(SEARCH('1 Controls'!$C$9,Holidays[[#This Row],[State]])),TRIM(Holidays[[#This Row],[State]])="National")</f>
        <v>0</v>
      </c>
      <c r="E74" s="287" t="str">
        <f>IF(AND(Holidays[[#This Row],[Is Holiday]]=TRUE,WEEKDAY(Holidays[[#This Row],[Date]],2)&lt;&gt;7,WEEKDAY(Holidays[[#This Row],[Date]],2)&lt;&gt;6),Holidays[[#This Row],[Date]],"01/01/1900")</f>
        <v>01/01/1900</v>
      </c>
      <c r="F74" s="288">
        <f>Holidays[[#This Row],[Date]]</f>
        <v>43070</v>
      </c>
    </row>
    <row r="75" spans="1:6" x14ac:dyDescent="0.2">
      <c r="A75" s="285">
        <v>43093</v>
      </c>
      <c r="B75" s="286" t="s">
        <v>75</v>
      </c>
      <c r="C75" s="286" t="s">
        <v>36</v>
      </c>
      <c r="D75" s="286" t="b">
        <f>OR(ISNUMBER(SEARCH('1 Controls'!$C$9,Holidays[[#This Row],[State]])),TRIM(Holidays[[#This Row],[State]])="National")</f>
        <v>0</v>
      </c>
      <c r="E75" s="287" t="str">
        <f>IF(AND(Holidays[[#This Row],[Is Holiday]]=TRUE,WEEKDAY(Holidays[[#This Row],[Date]],2)&lt;&gt;7,WEEKDAY(Holidays[[#This Row],[Date]],2)&lt;&gt;6),Holidays[[#This Row],[Date]],"01/01/1900")</f>
        <v>01/01/1900</v>
      </c>
      <c r="F75" s="288">
        <f>Holidays[[#This Row],[Date]]</f>
        <v>43093</v>
      </c>
    </row>
    <row r="76" spans="1:6" x14ac:dyDescent="0.2">
      <c r="A76" s="285">
        <v>43094</v>
      </c>
      <c r="B76" s="289" t="s">
        <v>76</v>
      </c>
      <c r="C76" s="286" t="s">
        <v>29</v>
      </c>
      <c r="D76" s="286" t="b">
        <f>OR(ISNUMBER(SEARCH('1 Controls'!$C$9,Holidays[[#This Row],[State]])),TRIM(Holidays[[#This Row],[State]])="National")</f>
        <v>1</v>
      </c>
      <c r="E76" s="287">
        <f>IF(AND(Holidays[[#This Row],[Is Holiday]]=TRUE,WEEKDAY(Holidays[[#This Row],[Date]],2)&lt;&gt;7,WEEKDAY(Holidays[[#This Row],[Date]],2)&lt;&gt;6),Holidays[[#This Row],[Date]],"01/01/1900")</f>
        <v>43094</v>
      </c>
      <c r="F76" s="288">
        <f>Holidays[[#This Row],[Date]]</f>
        <v>43094</v>
      </c>
    </row>
    <row r="77" spans="1:6" x14ac:dyDescent="0.2">
      <c r="A77" s="285">
        <v>43095</v>
      </c>
      <c r="B77" s="289" t="s">
        <v>77</v>
      </c>
      <c r="C77" s="286" t="s">
        <v>29</v>
      </c>
      <c r="D77" s="286" t="b">
        <f>OR(ISNUMBER(SEARCH('1 Controls'!$C$9,Holidays[[#This Row],[State]])),TRIM(Holidays[[#This Row],[State]])="National")</f>
        <v>1</v>
      </c>
      <c r="E77" s="287">
        <f>IF(AND(Holidays[[#This Row],[Is Holiday]]=TRUE,WEEKDAY(Holidays[[#This Row],[Date]],2)&lt;&gt;7,WEEKDAY(Holidays[[#This Row],[Date]],2)&lt;&gt;6),Holidays[[#This Row],[Date]],"01/01/1900")</f>
        <v>43095</v>
      </c>
      <c r="F77" s="288">
        <f>Holidays[[#This Row],[Date]]</f>
        <v>43095</v>
      </c>
    </row>
    <row r="78" spans="1:6" x14ac:dyDescent="0.2">
      <c r="A78" s="285">
        <v>43095</v>
      </c>
      <c r="B78" s="289" t="s">
        <v>78</v>
      </c>
      <c r="C78" s="286" t="s">
        <v>36</v>
      </c>
      <c r="D78" s="286" t="b">
        <f>OR(ISNUMBER(SEARCH('1 Controls'!$C$9,Holidays[[#This Row],[State]])),TRIM(Holidays[[#This Row],[State]])="National")</f>
        <v>0</v>
      </c>
      <c r="E78" s="287" t="str">
        <f>IF(AND(Holidays[[#This Row],[Is Holiday]]=TRUE,WEEKDAY(Holidays[[#This Row],[Date]],2)&lt;&gt;7,WEEKDAY(Holidays[[#This Row],[Date]],2)&lt;&gt;6),Holidays[[#This Row],[Date]],"01/01/1900")</f>
        <v>01/01/1900</v>
      </c>
      <c r="F78" s="288">
        <f>Holidays[[#This Row],[Date]]</f>
        <v>43095</v>
      </c>
    </row>
    <row r="79" spans="1:6" x14ac:dyDescent="0.2">
      <c r="A79" s="285">
        <v>43100</v>
      </c>
      <c r="B79" s="289" t="s">
        <v>80</v>
      </c>
      <c r="C79" s="286" t="s">
        <v>36</v>
      </c>
      <c r="D79" s="286" t="b">
        <f>OR(ISNUMBER(SEARCH('1 Controls'!$C$9,Holidays[[#This Row],[State]])),TRIM(Holidays[[#This Row],[State]])="National")</f>
        <v>0</v>
      </c>
      <c r="E79" s="287" t="str">
        <f>IF(AND(Holidays[[#This Row],[Is Holiday]]=TRUE,WEEKDAY(Holidays[[#This Row],[Date]],2)&lt;&gt;7,WEEKDAY(Holidays[[#This Row],[Date]],2)&lt;&gt;6),Holidays[[#This Row],[Date]],"01/01/1900")</f>
        <v>01/01/1900</v>
      </c>
      <c r="F79" s="288">
        <f>Holidays[[#This Row],[Date]]</f>
        <v>43100</v>
      </c>
    </row>
    <row r="80" spans="1:6" x14ac:dyDescent="0.2">
      <c r="A80" s="285">
        <v>43101</v>
      </c>
      <c r="B80" s="289" t="s">
        <v>28</v>
      </c>
      <c r="C80" s="289" t="s">
        <v>29</v>
      </c>
      <c r="D80" s="292" t="b">
        <f>OR(ISNUMBER(SEARCH('1 Controls'!$C$9,Holidays[[#This Row],[State]])),TRIM(Holidays[[#This Row],[State]])="National")</f>
        <v>1</v>
      </c>
      <c r="E80" s="285">
        <f>IF(AND(Holidays[[#This Row],[Is Holiday]]=TRUE,WEEKDAY(Holidays[[#This Row],[Date]],2)&lt;&gt;7,WEEKDAY(Holidays[[#This Row],[Date]],2)&lt;&gt;6),Holidays[[#This Row],[Date]],"01/01/1900")</f>
        <v>43101</v>
      </c>
      <c r="F80" s="290">
        <f>Holidays[[#This Row],[Date]]</f>
        <v>43101</v>
      </c>
    </row>
    <row r="81" spans="1:10" x14ac:dyDescent="0.2">
      <c r="A81" s="285">
        <v>43110</v>
      </c>
      <c r="B81" s="289" t="s">
        <v>200</v>
      </c>
      <c r="C81" s="289" t="s">
        <v>30</v>
      </c>
      <c r="D81" s="292" t="b">
        <f>OR(ISNUMBER(SEARCH('1 Controls'!$C$9,Holidays[[#This Row],[State]])),TRIM(Holidays[[#This Row],[State]])="National")</f>
        <v>0</v>
      </c>
      <c r="E81" s="285" t="str">
        <f>IF(AND(Holidays[[#This Row],[Is Holiday]]=TRUE,WEEKDAY(Holidays[[#This Row],[Date]],2)&lt;&gt;7,WEEKDAY(Holidays[[#This Row],[Date]],2)&lt;&gt;6),Holidays[[#This Row],[Date]],"01/01/1900")</f>
        <v>01/01/1900</v>
      </c>
      <c r="F81" s="290">
        <f>Holidays[[#This Row],[Date]]</f>
        <v>43110</v>
      </c>
    </row>
    <row r="82" spans="1:10" x14ac:dyDescent="0.2">
      <c r="A82" s="285">
        <v>43126</v>
      </c>
      <c r="B82" s="289" t="s">
        <v>33</v>
      </c>
      <c r="C82" s="289" t="s">
        <v>29</v>
      </c>
      <c r="D82" s="292" t="b">
        <f>OR(ISNUMBER(SEARCH('1 Controls'!$C$9,Holidays[[#This Row],[State]])),TRIM(Holidays[[#This Row],[State]])="National")</f>
        <v>1</v>
      </c>
      <c r="E82" s="285">
        <f>IF(AND(Holidays[[#This Row],[Is Holiday]]=TRUE,WEEKDAY(Holidays[[#This Row],[Date]],2)&lt;&gt;7,WEEKDAY(Holidays[[#This Row],[Date]],2)&lt;&gt;6),Holidays[[#This Row],[Date]],"01/01/1900")</f>
        <v>43126</v>
      </c>
      <c r="F82" s="290">
        <f>Holidays[[#This Row],[Date]]</f>
        <v>43126</v>
      </c>
    </row>
    <row r="83" spans="1:10" x14ac:dyDescent="0.2">
      <c r="A83" s="285">
        <v>43143</v>
      </c>
      <c r="B83" s="289" t="s">
        <v>201</v>
      </c>
      <c r="C83" s="289" t="s">
        <v>30</v>
      </c>
      <c r="D83" s="292" t="b">
        <f>OR(ISNUMBER(SEARCH('1 Controls'!$C$9,Holidays[[#This Row],[State]])),TRIM(Holidays[[#This Row],[State]])="National")</f>
        <v>0</v>
      </c>
      <c r="E83" s="285" t="str">
        <f>IF(AND(Holidays[[#This Row],[Is Holiday]]=TRUE,WEEKDAY(Holidays[[#This Row],[Date]],2)&lt;&gt;7,WEEKDAY(Holidays[[#This Row],[Date]],2)&lt;&gt;6),Holidays[[#This Row],[Date]],"01/01/1900")</f>
        <v>01/01/1900</v>
      </c>
      <c r="F83" s="290">
        <f>Holidays[[#This Row],[Date]]</f>
        <v>43143</v>
      </c>
    </row>
    <row r="84" spans="1:10" x14ac:dyDescent="0.2">
      <c r="A84" s="285">
        <v>43159</v>
      </c>
      <c r="B84" s="289" t="s">
        <v>202</v>
      </c>
      <c r="C84" s="289" t="s">
        <v>30</v>
      </c>
      <c r="D84" s="292" t="b">
        <f>OR(ISNUMBER(SEARCH('1 Controls'!$C$9,Holidays[[#This Row],[State]])),TRIM(Holidays[[#This Row],[State]])="National")</f>
        <v>0</v>
      </c>
      <c r="E84" s="285" t="str">
        <f>IF(AND(Holidays[[#This Row],[Is Holiday]]=TRUE,WEEKDAY(Holidays[[#This Row],[Date]],2)&lt;&gt;7,WEEKDAY(Holidays[[#This Row],[Date]],2)&lt;&gt;6),Holidays[[#This Row],[Date]],"01/01/1900")</f>
        <v>01/01/1900</v>
      </c>
      <c r="F84" s="290">
        <f>Holidays[[#This Row],[Date]]</f>
        <v>43159</v>
      </c>
    </row>
    <row r="85" spans="1:10" x14ac:dyDescent="0.2">
      <c r="A85" s="285">
        <v>43164</v>
      </c>
      <c r="B85" s="289" t="s">
        <v>40</v>
      </c>
      <c r="C85" s="289" t="s">
        <v>7</v>
      </c>
      <c r="D85" s="292" t="b">
        <f>OR(ISNUMBER(SEARCH('1 Controls'!$C$9,Holidays[[#This Row],[State]])),TRIM(Holidays[[#This Row],[State]])="National")</f>
        <v>0</v>
      </c>
      <c r="E85" s="285" t="str">
        <f>IF(AND(Holidays[[#This Row],[Is Holiday]]=TRUE,WEEKDAY(Holidays[[#This Row],[Date]],2)&lt;&gt;7,WEEKDAY(Holidays[[#This Row],[Date]],2)&lt;&gt;6),Holidays[[#This Row],[Date]],"01/01/1900")</f>
        <v>01/01/1900</v>
      </c>
      <c r="F85" s="290">
        <f>Holidays[[#This Row],[Date]]</f>
        <v>43164</v>
      </c>
    </row>
    <row r="86" spans="1:10" x14ac:dyDescent="0.2">
      <c r="A86" s="285">
        <v>43165</v>
      </c>
      <c r="B86" s="289" t="s">
        <v>203</v>
      </c>
      <c r="C86" s="289" t="s">
        <v>30</v>
      </c>
      <c r="D86" s="292" t="b">
        <f>OR(ISNUMBER(SEARCH('1 Controls'!$C$9,Holidays[[#This Row],[State]])),TRIM(Holidays[[#This Row],[State]])="National")</f>
        <v>0</v>
      </c>
      <c r="E86" s="285" t="str">
        <f>IF(AND(Holidays[[#This Row],[Is Holiday]]=TRUE,WEEKDAY(Holidays[[#This Row],[Date]],2)&lt;&gt;7,WEEKDAY(Holidays[[#This Row],[Date]],2)&lt;&gt;6),Holidays[[#This Row],[Date]],"01/01/1900")</f>
        <v>01/01/1900</v>
      </c>
      <c r="F86" s="290">
        <f>Holidays[[#This Row],[Date]]</f>
        <v>43165</v>
      </c>
    </row>
    <row r="87" spans="1:10" x14ac:dyDescent="0.2">
      <c r="A87" s="285">
        <v>43171</v>
      </c>
      <c r="B87" s="289" t="s">
        <v>44</v>
      </c>
      <c r="C87" s="289" t="s">
        <v>34</v>
      </c>
      <c r="D87" s="292" t="b">
        <f>OR(ISNUMBER(SEARCH('1 Controls'!$C$9,Holidays[[#This Row],[State]])),TRIM(Holidays[[#This Row],[State]])="National")</f>
        <v>0</v>
      </c>
      <c r="E87" s="285" t="str">
        <f>IF(AND(Holidays[[#This Row],[Is Holiday]]=TRUE,WEEKDAY(Holidays[[#This Row],[Date]],2)&lt;&gt;7,WEEKDAY(Holidays[[#This Row],[Date]],2)&lt;&gt;6),Holidays[[#This Row],[Date]],"01/01/1900")</f>
        <v>01/01/1900</v>
      </c>
      <c r="F87" s="290">
        <f>Holidays[[#This Row],[Date]]</f>
        <v>43171</v>
      </c>
    </row>
    <row r="88" spans="1:10" x14ac:dyDescent="0.2">
      <c r="A88" s="285">
        <v>43171</v>
      </c>
      <c r="B88" s="289" t="s">
        <v>204</v>
      </c>
      <c r="C88" s="289" t="s">
        <v>36</v>
      </c>
      <c r="D88" s="292" t="b">
        <f>OR(ISNUMBER(SEARCH('1 Controls'!$C$9,Holidays[[#This Row],[State]])),TRIM(Holidays[[#This Row],[State]])="National")</f>
        <v>0</v>
      </c>
      <c r="E88" s="285" t="str">
        <f>IF(AND(Holidays[[#This Row],[Is Holiday]]=TRUE,WEEKDAY(Holidays[[#This Row],[Date]],2)&lt;&gt;7,WEEKDAY(Holidays[[#This Row],[Date]],2)&lt;&gt;6),Holidays[[#This Row],[Date]],"01/01/1900")</f>
        <v>01/01/1900</v>
      </c>
      <c r="F88" s="290">
        <f>Holidays[[#This Row],[Date]]</f>
        <v>43171</v>
      </c>
    </row>
    <row r="89" spans="1:10" x14ac:dyDescent="0.2">
      <c r="A89" s="285">
        <v>43171</v>
      </c>
      <c r="B89" s="289" t="s">
        <v>205</v>
      </c>
      <c r="C89" s="289" t="s">
        <v>30</v>
      </c>
      <c r="D89" s="292" t="b">
        <f>OR(ISNUMBER(SEARCH('1 Controls'!$C$9,Holidays[[#This Row],[State]])),TRIM(Holidays[[#This Row],[State]])="National")</f>
        <v>0</v>
      </c>
      <c r="E89" s="285" t="str">
        <f>IF(AND(Holidays[[#This Row],[Is Holiday]]=TRUE,WEEKDAY(Holidays[[#This Row],[Date]],2)&lt;&gt;7,WEEKDAY(Holidays[[#This Row],[Date]],2)&lt;&gt;6),Holidays[[#This Row],[Date]],"01/01/1900")</f>
        <v>01/01/1900</v>
      </c>
      <c r="F89" s="290">
        <f>Holidays[[#This Row],[Date]]</f>
        <v>43171</v>
      </c>
    </row>
    <row r="90" spans="1:10" x14ac:dyDescent="0.2">
      <c r="A90" s="285">
        <v>43171</v>
      </c>
      <c r="B90" s="289" t="s">
        <v>40</v>
      </c>
      <c r="C90" s="289" t="s">
        <v>39</v>
      </c>
      <c r="D90" s="292" t="b">
        <f>OR(ISNUMBER(SEARCH('1 Controls'!$C$9,Holidays[[#This Row],[State]])),TRIM(Holidays[[#This Row],[State]])="National")</f>
        <v>0</v>
      </c>
      <c r="E90" s="285" t="str">
        <f>IF(AND(Holidays[[#This Row],[Is Holiday]]=TRUE,WEEKDAY(Holidays[[#This Row],[Date]],2)&lt;&gt;7,WEEKDAY(Holidays[[#This Row],[Date]],2)&lt;&gt;6),Holidays[[#This Row],[Date]],"01/01/1900")</f>
        <v>01/01/1900</v>
      </c>
      <c r="F90" s="290">
        <f>Holidays[[#This Row],[Date]]</f>
        <v>43171</v>
      </c>
    </row>
    <row r="91" spans="1:10" x14ac:dyDescent="0.2">
      <c r="A91" s="285">
        <v>43189</v>
      </c>
      <c r="B91" s="289" t="s">
        <v>46</v>
      </c>
      <c r="C91" s="289" t="s">
        <v>29</v>
      </c>
      <c r="D91" s="292" t="b">
        <f>OR(ISNUMBER(SEARCH('1 Controls'!$C$9,Holidays[[#This Row],[State]])),TRIM(Holidays[[#This Row],[State]])="National")</f>
        <v>1</v>
      </c>
      <c r="E91" s="285">
        <f>IF(AND(Holidays[[#This Row],[Is Holiday]]=TRUE,WEEKDAY(Holidays[[#This Row],[Date]],2)&lt;&gt;7,WEEKDAY(Holidays[[#This Row],[Date]],2)&lt;&gt;6),Holidays[[#This Row],[Date]],"01/01/1900")</f>
        <v>43189</v>
      </c>
      <c r="F91" s="290">
        <f>Holidays[[#This Row],[Date]]</f>
        <v>43189</v>
      </c>
    </row>
    <row r="92" spans="1:10" x14ac:dyDescent="0.2">
      <c r="A92" s="285">
        <v>43190</v>
      </c>
      <c r="B92" s="289" t="s">
        <v>206</v>
      </c>
      <c r="C92" s="289" t="s">
        <v>207</v>
      </c>
      <c r="D92" s="292" t="b">
        <f>OR(ISNUMBER(SEARCH('1 Controls'!$C$9,Holidays[[#This Row],[State]])),TRIM(Holidays[[#This Row],[State]])="National")</f>
        <v>0</v>
      </c>
      <c r="E92" s="285" t="str">
        <f>IF(AND(Holidays[[#This Row],[Is Holiday]]=TRUE,WEEKDAY(Holidays[[#This Row],[Date]],2)&lt;&gt;7,WEEKDAY(Holidays[[#This Row],[Date]],2)&lt;&gt;6),Holidays[[#This Row],[Date]],"01/01/1900")</f>
        <v>01/01/1900</v>
      </c>
      <c r="F92" s="290">
        <f>Holidays[[#This Row],[Date]]</f>
        <v>43190</v>
      </c>
      <c r="J92" s="286" t="s">
        <v>232</v>
      </c>
    </row>
    <row r="93" spans="1:10" x14ac:dyDescent="0.2">
      <c r="A93" s="285">
        <v>43191</v>
      </c>
      <c r="B93" s="289" t="s">
        <v>49</v>
      </c>
      <c r="C93" s="289" t="s">
        <v>208</v>
      </c>
      <c r="D93" s="292" t="b">
        <f>OR(ISNUMBER(SEARCH('1 Controls'!$C$9,Holidays[[#This Row],[State]])),TRIM(Holidays[[#This Row],[State]])="National")</f>
        <v>1</v>
      </c>
      <c r="E93" s="285" t="str">
        <f>IF(AND(Holidays[[#This Row],[Is Holiday]]=TRUE,WEEKDAY(Holidays[[#This Row],[Date]],2)&lt;&gt;7,WEEKDAY(Holidays[[#This Row],[Date]],2)&lt;&gt;6),Holidays[[#This Row],[Date]],"01/01/1900")</f>
        <v>01/01/1900</v>
      </c>
      <c r="F93" s="290">
        <f>Holidays[[#This Row],[Date]]</f>
        <v>43191</v>
      </c>
    </row>
    <row r="94" spans="1:10" x14ac:dyDescent="0.2">
      <c r="A94" s="285">
        <v>43192</v>
      </c>
      <c r="B94" s="289" t="s">
        <v>51</v>
      </c>
      <c r="C94" s="289" t="s">
        <v>29</v>
      </c>
      <c r="D94" s="292" t="b">
        <f>OR(ISNUMBER(SEARCH('1 Controls'!$C$9,Holidays[[#This Row],[State]])),TRIM(Holidays[[#This Row],[State]])="National")</f>
        <v>1</v>
      </c>
      <c r="E94" s="285">
        <f>IF(AND(Holidays[[#This Row],[Is Holiday]]=TRUE,WEEKDAY(Holidays[[#This Row],[Date]],2)&lt;&gt;7,WEEKDAY(Holidays[[#This Row],[Date]],2)&lt;&gt;6),Holidays[[#This Row],[Date]],"01/01/1900")</f>
        <v>43192</v>
      </c>
      <c r="F94" s="290">
        <f>Holidays[[#This Row],[Date]]</f>
        <v>43192</v>
      </c>
    </row>
    <row r="95" spans="1:10" x14ac:dyDescent="0.2">
      <c r="A95" s="285">
        <v>43193</v>
      </c>
      <c r="B95" s="289" t="s">
        <v>209</v>
      </c>
      <c r="C95" s="289" t="s">
        <v>30</v>
      </c>
      <c r="D95" s="292" t="b">
        <f>OR(ISNUMBER(SEARCH('1 Controls'!$C$9,Holidays[[#This Row],[State]])),TRIM(Holidays[[#This Row],[State]])="National")</f>
        <v>0</v>
      </c>
      <c r="E95" s="285" t="str">
        <f>IF(AND(Holidays[[#This Row],[Is Holiday]]=TRUE,WEEKDAY(Holidays[[#This Row],[Date]],2)&lt;&gt;7,WEEKDAY(Holidays[[#This Row],[Date]],2)&lt;&gt;6),Holidays[[#This Row],[Date]],"01/01/1900")</f>
        <v>01/01/1900</v>
      </c>
      <c r="F95" s="290">
        <f>Holidays[[#This Row],[Date]]</f>
        <v>43193</v>
      </c>
    </row>
    <row r="96" spans="1:10" x14ac:dyDescent="0.2">
      <c r="A96" s="285">
        <v>43215</v>
      </c>
      <c r="B96" s="289" t="s">
        <v>53</v>
      </c>
      <c r="C96" s="289" t="s">
        <v>29</v>
      </c>
      <c r="D96" s="292" t="b">
        <f>OR(ISNUMBER(SEARCH('1 Controls'!$C$9,Holidays[[#This Row],[State]])),TRIM(Holidays[[#This Row],[State]])="National")</f>
        <v>1</v>
      </c>
      <c r="E96" s="285">
        <f>IF(AND(Holidays[[#This Row],[Is Holiday]]=TRUE,WEEKDAY(Holidays[[#This Row],[Date]],2)&lt;&gt;7,WEEKDAY(Holidays[[#This Row],[Date]],2)&lt;&gt;6),Holidays[[#This Row],[Date]],"01/01/1900")</f>
        <v>43215</v>
      </c>
      <c r="F96" s="290">
        <f>Holidays[[#This Row],[Date]]</f>
        <v>43215</v>
      </c>
    </row>
    <row r="97" spans="1:6" x14ac:dyDescent="0.2">
      <c r="A97" s="285">
        <v>43224</v>
      </c>
      <c r="B97" s="289" t="s">
        <v>210</v>
      </c>
      <c r="C97" s="289" t="s">
        <v>30</v>
      </c>
      <c r="D97" s="292" t="b">
        <f>OR(ISNUMBER(SEARCH('1 Controls'!$C$9,Holidays[[#This Row],[State]])),TRIM(Holidays[[#This Row],[State]])="National")</f>
        <v>0</v>
      </c>
      <c r="E97" s="285" t="str">
        <f>IF(AND(Holidays[[#This Row],[Is Holiday]]=TRUE,WEEKDAY(Holidays[[#This Row],[Date]],2)&lt;&gt;7,WEEKDAY(Holidays[[#This Row],[Date]],2)&lt;&gt;6),Holidays[[#This Row],[Date]],"01/01/1900")</f>
        <v>01/01/1900</v>
      </c>
      <c r="F97" s="290">
        <f>Holidays[[#This Row],[Date]]</f>
        <v>43224</v>
      </c>
    </row>
    <row r="98" spans="1:6" x14ac:dyDescent="0.2">
      <c r="A98" s="285">
        <v>43227</v>
      </c>
      <c r="B98" s="289" t="s">
        <v>55</v>
      </c>
      <c r="C98" s="289" t="s">
        <v>43</v>
      </c>
      <c r="D98" s="292" t="b">
        <f>OR(ISNUMBER(SEARCH('1 Controls'!$C$9,Holidays[[#This Row],[State]])),TRIM(Holidays[[#This Row],[State]])="National")</f>
        <v>0</v>
      </c>
      <c r="E98" s="285" t="str">
        <f>IF(AND(Holidays[[#This Row],[Is Holiday]]=TRUE,WEEKDAY(Holidays[[#This Row],[Date]],2)&lt;&gt;7,WEEKDAY(Holidays[[#This Row],[Date]],2)&lt;&gt;6),Holidays[[#This Row],[Date]],"01/01/1900")</f>
        <v>01/01/1900</v>
      </c>
      <c r="F98" s="290">
        <f>Holidays[[#This Row],[Date]]</f>
        <v>43227</v>
      </c>
    </row>
    <row r="99" spans="1:6" x14ac:dyDescent="0.2">
      <c r="A99" s="285">
        <v>43227</v>
      </c>
      <c r="B99" s="289" t="s">
        <v>40</v>
      </c>
      <c r="C99" s="289" t="s">
        <v>41</v>
      </c>
      <c r="D99" s="292" t="b">
        <f>OR(ISNUMBER(SEARCH('1 Controls'!$C$9,Holidays[[#This Row],[State]])),TRIM(Holidays[[#This Row],[State]])="National")</f>
        <v>1</v>
      </c>
      <c r="E99" s="285">
        <f>IF(AND(Holidays[[#This Row],[Is Holiday]]=TRUE,WEEKDAY(Holidays[[#This Row],[Date]],2)&lt;&gt;7,WEEKDAY(Holidays[[#This Row],[Date]],2)&lt;&gt;6),Holidays[[#This Row],[Date]],"01/01/1900")</f>
        <v>43227</v>
      </c>
      <c r="F99" s="290">
        <f>Holidays[[#This Row],[Date]]</f>
        <v>43227</v>
      </c>
    </row>
    <row r="100" spans="1:6" x14ac:dyDescent="0.2">
      <c r="A100" s="285">
        <v>43248</v>
      </c>
      <c r="B100" s="289" t="s">
        <v>211</v>
      </c>
      <c r="C100" s="289" t="s">
        <v>34</v>
      </c>
      <c r="D100" s="292" t="b">
        <f>OR(ISNUMBER(SEARCH('1 Controls'!$C$9,Holidays[[#This Row],[State]])),TRIM(Holidays[[#This Row],[State]])="National")</f>
        <v>0</v>
      </c>
      <c r="E100" s="285" t="str">
        <f>IF(AND(Holidays[[#This Row],[Is Holiday]]=TRUE,WEEKDAY(Holidays[[#This Row],[Date]],2)&lt;&gt;7,WEEKDAY(Holidays[[#This Row],[Date]],2)&lt;&gt;6),Holidays[[#This Row],[Date]],"01/01/1900")</f>
        <v>01/01/1900</v>
      </c>
      <c r="F100" s="290">
        <f>Holidays[[#This Row],[Date]]</f>
        <v>43248</v>
      </c>
    </row>
    <row r="101" spans="1:6" x14ac:dyDescent="0.2">
      <c r="A101" s="285">
        <v>43255</v>
      </c>
      <c r="B101" s="289" t="s">
        <v>57</v>
      </c>
      <c r="C101" s="289" t="s">
        <v>7</v>
      </c>
      <c r="D101" s="292" t="b">
        <f>OR(ISNUMBER(SEARCH('1 Controls'!$C$9,Holidays[[#This Row],[State]])),TRIM(Holidays[[#This Row],[State]])="National")</f>
        <v>0</v>
      </c>
      <c r="E101" s="285" t="str">
        <f>IF(AND(Holidays[[#This Row],[Is Holiday]]=TRUE,WEEKDAY(Holidays[[#This Row],[Date]],2)&lt;&gt;7,WEEKDAY(Holidays[[#This Row],[Date]],2)&lt;&gt;6),Holidays[[#This Row],[Date]],"01/01/1900")</f>
        <v>01/01/1900</v>
      </c>
      <c r="F101" s="290">
        <f>Holidays[[#This Row],[Date]]</f>
        <v>43255</v>
      </c>
    </row>
    <row r="102" spans="1:6" x14ac:dyDescent="0.2">
      <c r="A102" s="285">
        <v>43262</v>
      </c>
      <c r="B102" s="289" t="s">
        <v>58</v>
      </c>
      <c r="C102" s="289" t="s">
        <v>212</v>
      </c>
      <c r="D102" s="292" t="b">
        <f>OR(ISNUMBER(SEARCH('1 Controls'!$C$9,Holidays[[#This Row],[State]])),TRIM(Holidays[[#This Row],[State]])="National")</f>
        <v>1</v>
      </c>
      <c r="E102" s="285">
        <f>IF(AND(Holidays[[#This Row],[Is Holiday]]=TRUE,WEEKDAY(Holidays[[#This Row],[Date]],2)&lt;&gt;7,WEEKDAY(Holidays[[#This Row],[Date]],2)&lt;&gt;6),Holidays[[#This Row],[Date]],"01/01/1900")</f>
        <v>43262</v>
      </c>
      <c r="F102" s="290">
        <f>Holidays[[#This Row],[Date]]</f>
        <v>43262</v>
      </c>
    </row>
    <row r="103" spans="1:6" x14ac:dyDescent="0.2">
      <c r="A103" s="285">
        <v>43280</v>
      </c>
      <c r="B103" s="289" t="s">
        <v>59</v>
      </c>
      <c r="C103" s="289" t="s">
        <v>43</v>
      </c>
      <c r="D103" s="292" t="b">
        <f>OR(ISNUMBER(SEARCH('1 Controls'!$C$9,Holidays[[#This Row],[State]])),TRIM(Holidays[[#This Row],[State]])="National")</f>
        <v>0</v>
      </c>
      <c r="E103" s="285" t="str">
        <f>IF(AND(Holidays[[#This Row],[Is Holiday]]=TRUE,WEEKDAY(Holidays[[#This Row],[Date]],2)&lt;&gt;7,WEEKDAY(Holidays[[#This Row],[Date]],2)&lt;&gt;6),Holidays[[#This Row],[Date]],"01/01/1900")</f>
        <v>01/01/1900</v>
      </c>
      <c r="F103" s="290">
        <f>Holidays[[#This Row],[Date]]</f>
        <v>43280</v>
      </c>
    </row>
    <row r="104" spans="1:6" x14ac:dyDescent="0.2">
      <c r="A104" s="285">
        <v>43287</v>
      </c>
      <c r="B104" s="289" t="s">
        <v>60</v>
      </c>
      <c r="C104" s="289" t="s">
        <v>43</v>
      </c>
      <c r="D104" s="292" t="b">
        <f>OR(ISNUMBER(SEARCH('1 Controls'!$C$9,Holidays[[#This Row],[State]])),TRIM(Holidays[[#This Row],[State]])="National")</f>
        <v>0</v>
      </c>
      <c r="E104" s="285" t="str">
        <f>IF(AND(Holidays[[#This Row],[Is Holiday]]=TRUE,WEEKDAY(Holidays[[#This Row],[Date]],2)&lt;&gt;7,WEEKDAY(Holidays[[#This Row],[Date]],2)&lt;&gt;6),Holidays[[#This Row],[Date]],"01/01/1900")</f>
        <v>01/01/1900</v>
      </c>
      <c r="F104" s="290">
        <f>Holidays[[#This Row],[Date]]</f>
        <v>43287</v>
      </c>
    </row>
    <row r="105" spans="1:6" x14ac:dyDescent="0.2">
      <c r="A105" s="285">
        <v>43294</v>
      </c>
      <c r="B105" s="289" t="s">
        <v>61</v>
      </c>
      <c r="C105" s="289" t="s">
        <v>43</v>
      </c>
      <c r="D105" s="292" t="b">
        <f>OR(ISNUMBER(SEARCH('1 Controls'!$C$9,Holidays[[#This Row],[State]])),TRIM(Holidays[[#This Row],[State]])="National")</f>
        <v>0</v>
      </c>
      <c r="E105" s="285" t="str">
        <f>IF(AND(Holidays[[#This Row],[Is Holiday]]=TRUE,WEEKDAY(Holidays[[#This Row],[Date]],2)&lt;&gt;7,WEEKDAY(Holidays[[#This Row],[Date]],2)&lt;&gt;6),Holidays[[#This Row],[Date]],"01/01/1900")</f>
        <v>01/01/1900</v>
      </c>
      <c r="F105" s="290">
        <f>Holidays[[#This Row],[Date]]</f>
        <v>43294</v>
      </c>
    </row>
    <row r="106" spans="1:6" x14ac:dyDescent="0.2">
      <c r="A106" s="285">
        <v>43301</v>
      </c>
      <c r="B106" s="289" t="s">
        <v>62</v>
      </c>
      <c r="C106" s="289" t="s">
        <v>43</v>
      </c>
      <c r="D106" s="292" t="b">
        <f>OR(ISNUMBER(SEARCH('1 Controls'!$C$9,Holidays[[#This Row],[State]])),TRIM(Holidays[[#This Row],[State]])="National")</f>
        <v>0</v>
      </c>
      <c r="E106" s="285" t="str">
        <f>IF(AND(Holidays[[#This Row],[Is Holiday]]=TRUE,WEEKDAY(Holidays[[#This Row],[Date]],2)&lt;&gt;7,WEEKDAY(Holidays[[#This Row],[Date]],2)&lt;&gt;6),Holidays[[#This Row],[Date]],"01/01/1900")</f>
        <v>01/01/1900</v>
      </c>
      <c r="F106" s="290">
        <f>Holidays[[#This Row],[Date]]</f>
        <v>43301</v>
      </c>
    </row>
    <row r="107" spans="1:6" x14ac:dyDescent="0.2">
      <c r="A107" s="285">
        <v>43308</v>
      </c>
      <c r="B107" s="289" t="s">
        <v>63</v>
      </c>
      <c r="C107" s="289" t="s">
        <v>43</v>
      </c>
      <c r="D107" s="292" t="b">
        <f>OR(ISNUMBER(SEARCH('1 Controls'!$C$9,Holidays[[#This Row],[State]])),TRIM(Holidays[[#This Row],[State]])="National")</f>
        <v>0</v>
      </c>
      <c r="E107" s="285" t="str">
        <f>IF(AND(Holidays[[#This Row],[Is Holiday]]=TRUE,WEEKDAY(Holidays[[#This Row],[Date]],2)&lt;&gt;7,WEEKDAY(Holidays[[#This Row],[Date]],2)&lt;&gt;6),Holidays[[#This Row],[Date]],"01/01/1900")</f>
        <v>01/01/1900</v>
      </c>
      <c r="F107" s="290">
        <f>Holidays[[#This Row],[Date]]</f>
        <v>43308</v>
      </c>
    </row>
    <row r="108" spans="1:6" x14ac:dyDescent="0.2">
      <c r="A108" s="285">
        <v>43318</v>
      </c>
      <c r="B108" s="289" t="s">
        <v>64</v>
      </c>
      <c r="C108" s="289" t="s">
        <v>43</v>
      </c>
      <c r="D108" s="292" t="b">
        <f>OR(ISNUMBER(SEARCH('1 Controls'!$C$9,Holidays[[#This Row],[State]])),TRIM(Holidays[[#This Row],[State]])="National")</f>
        <v>0</v>
      </c>
      <c r="E108" s="285" t="str">
        <f>IF(AND(Holidays[[#This Row],[Is Holiday]]=TRUE,WEEKDAY(Holidays[[#This Row],[Date]],2)&lt;&gt;7,WEEKDAY(Holidays[[#This Row],[Date]],2)&lt;&gt;6),Holidays[[#This Row],[Date]],"01/01/1900")</f>
        <v>01/01/1900</v>
      </c>
      <c r="F108" s="290">
        <f>Holidays[[#This Row],[Date]]</f>
        <v>43318</v>
      </c>
    </row>
    <row r="109" spans="1:6" x14ac:dyDescent="0.2">
      <c r="A109" s="285">
        <v>43327</v>
      </c>
      <c r="B109" s="289" t="s">
        <v>213</v>
      </c>
      <c r="C109" s="289" t="s">
        <v>41</v>
      </c>
      <c r="D109" s="292" t="b">
        <f>OR(ISNUMBER(SEARCH('1 Controls'!$C$9,Holidays[[#This Row],[State]])),TRIM(Holidays[[#This Row],[State]])="National")</f>
        <v>1</v>
      </c>
      <c r="E109" s="285">
        <f>IF(AND(Holidays[[#This Row],[Is Holiday]]=TRUE,WEEKDAY(Holidays[[#This Row],[Date]],2)&lt;&gt;7,WEEKDAY(Holidays[[#This Row],[Date]],2)&lt;&gt;6),Holidays[[#This Row],[Date]],"01/01/1900")</f>
        <v>43327</v>
      </c>
      <c r="F109" s="290">
        <f>Holidays[[#This Row],[Date]]</f>
        <v>43327</v>
      </c>
    </row>
    <row r="110" spans="1:6" x14ac:dyDescent="0.2">
      <c r="A110" s="285">
        <v>43367</v>
      </c>
      <c r="B110" s="289" t="s">
        <v>58</v>
      </c>
      <c r="C110" s="289" t="s">
        <v>7</v>
      </c>
      <c r="D110" s="292" t="b">
        <f>OR(ISNUMBER(SEARCH('1 Controls'!$C$9,Holidays[[#This Row],[State]])),TRIM(Holidays[[#This Row],[State]])="National")</f>
        <v>0</v>
      </c>
      <c r="E110" s="285" t="str">
        <f>IF(AND(Holidays[[#This Row],[Is Holiday]]=TRUE,WEEKDAY(Holidays[[#This Row],[Date]],2)&lt;&gt;7,WEEKDAY(Holidays[[#This Row],[Date]],2)&lt;&gt;6),Holidays[[#This Row],[Date]],"01/01/1900")</f>
        <v>01/01/1900</v>
      </c>
      <c r="F110" s="290">
        <f>Holidays[[#This Row],[Date]]</f>
        <v>43367</v>
      </c>
    </row>
    <row r="111" spans="1:6" x14ac:dyDescent="0.2">
      <c r="A111" s="285">
        <v>43371</v>
      </c>
      <c r="B111" s="289" t="s">
        <v>214</v>
      </c>
      <c r="C111" s="289" t="s">
        <v>39</v>
      </c>
      <c r="D111" s="292" t="b">
        <f>OR(ISNUMBER(SEARCH('1 Controls'!$C$9,Holidays[[#This Row],[State]])),TRIM(Holidays[[#This Row],[State]])="National")</f>
        <v>0</v>
      </c>
      <c r="E111" s="285" t="str">
        <f>IF(AND(Holidays[[#This Row],[Is Holiday]]=TRUE,WEEKDAY(Holidays[[#This Row],[Date]],2)&lt;&gt;7,WEEKDAY(Holidays[[#This Row],[Date]],2)&lt;&gt;6),Holidays[[#This Row],[Date]],"01/01/1900")</f>
        <v>01/01/1900</v>
      </c>
      <c r="F111" s="290">
        <f>Holidays[[#This Row],[Date]]</f>
        <v>43371</v>
      </c>
    </row>
    <row r="112" spans="1:6" x14ac:dyDescent="0.2">
      <c r="A112" s="285">
        <v>43374</v>
      </c>
      <c r="B112" s="289" t="s">
        <v>40</v>
      </c>
      <c r="C112" s="289" t="s">
        <v>215</v>
      </c>
      <c r="D112" s="292" t="b">
        <f>OR(ISNUMBER(SEARCH('1 Controls'!$C$9,Holidays[[#This Row],[State]])),TRIM(Holidays[[#This Row],[State]])="National")</f>
        <v>0</v>
      </c>
      <c r="E112" s="285" t="str">
        <f>IF(AND(Holidays[[#This Row],[Is Holiday]]=TRUE,WEEKDAY(Holidays[[#This Row],[Date]],2)&lt;&gt;7,WEEKDAY(Holidays[[#This Row],[Date]],2)&lt;&gt;6),Holidays[[#This Row],[Date]],"01/01/1900")</f>
        <v>01/01/1900</v>
      </c>
      <c r="F112" s="290">
        <f>Holidays[[#This Row],[Date]]</f>
        <v>43374</v>
      </c>
    </row>
    <row r="113" spans="1:6" x14ac:dyDescent="0.2">
      <c r="A113" s="285">
        <v>43374</v>
      </c>
      <c r="B113" s="289" t="s">
        <v>58</v>
      </c>
      <c r="C113" s="289" t="s">
        <v>41</v>
      </c>
      <c r="D113" s="292" t="b">
        <f>OR(ISNUMBER(SEARCH('1 Controls'!$C$9,Holidays[[#This Row],[State]])),TRIM(Holidays[[#This Row],[State]])="National")</f>
        <v>1</v>
      </c>
      <c r="E113" s="285">
        <f>IF(AND(Holidays[[#This Row],[Is Holiday]]=TRUE,WEEKDAY(Holidays[[#This Row],[Date]],2)&lt;&gt;7,WEEKDAY(Holidays[[#This Row],[Date]],2)&lt;&gt;6),Holidays[[#This Row],[Date]],"01/01/1900")</f>
        <v>43374</v>
      </c>
      <c r="F113" s="290">
        <f>Holidays[[#This Row],[Date]]</f>
        <v>43374</v>
      </c>
    </row>
    <row r="114" spans="1:6" x14ac:dyDescent="0.2">
      <c r="A114" s="285">
        <v>43378</v>
      </c>
      <c r="B114" s="289" t="s">
        <v>216</v>
      </c>
      <c r="C114" s="289" t="s">
        <v>30</v>
      </c>
      <c r="D114" s="292" t="b">
        <f>OR(ISNUMBER(SEARCH('1 Controls'!$C$9,Holidays[[#This Row],[State]])),TRIM(Holidays[[#This Row],[State]])="National")</f>
        <v>0</v>
      </c>
      <c r="E114" s="285" t="str">
        <f>IF(AND(Holidays[[#This Row],[Is Holiday]]=TRUE,WEEKDAY(Holidays[[#This Row],[Date]],2)&lt;&gt;7,WEEKDAY(Holidays[[#This Row],[Date]],2)&lt;&gt;6),Holidays[[#This Row],[Date]],"01/01/1900")</f>
        <v>01/01/1900</v>
      </c>
      <c r="F114" s="290">
        <f>Holidays[[#This Row],[Date]]</f>
        <v>43378</v>
      </c>
    </row>
    <row r="115" spans="1:6" x14ac:dyDescent="0.2">
      <c r="A115" s="285">
        <v>43384</v>
      </c>
      <c r="B115" s="289" t="s">
        <v>217</v>
      </c>
      <c r="C115" s="289" t="s">
        <v>30</v>
      </c>
      <c r="D115" s="292" t="b">
        <f>OR(ISNUMBER(SEARCH('1 Controls'!$C$9,Holidays[[#This Row],[State]])),TRIM(Holidays[[#This Row],[State]])="National")</f>
        <v>0</v>
      </c>
      <c r="E115" s="285" t="str">
        <f>IF(AND(Holidays[[#This Row],[Is Holiday]]=TRUE,WEEKDAY(Holidays[[#This Row],[Date]],2)&lt;&gt;7,WEEKDAY(Holidays[[#This Row],[Date]],2)&lt;&gt;6),Holidays[[#This Row],[Date]],"01/01/1900")</f>
        <v>01/01/1900</v>
      </c>
      <c r="F115" s="290">
        <f>Holidays[[#This Row],[Date]]</f>
        <v>43384</v>
      </c>
    </row>
    <row r="116" spans="1:6" x14ac:dyDescent="0.2">
      <c r="A116" s="285">
        <v>43392</v>
      </c>
      <c r="B116" s="289" t="s">
        <v>218</v>
      </c>
      <c r="C116" s="289" t="s">
        <v>30</v>
      </c>
      <c r="D116" s="292" t="b">
        <f>OR(ISNUMBER(SEARCH('1 Controls'!$C$9,Holidays[[#This Row],[State]])),TRIM(Holidays[[#This Row],[State]])="National")</f>
        <v>0</v>
      </c>
      <c r="E116" s="285" t="str">
        <f>IF(AND(Holidays[[#This Row],[Is Holiday]]=TRUE,WEEKDAY(Holidays[[#This Row],[Date]],2)&lt;&gt;7,WEEKDAY(Holidays[[#This Row],[Date]],2)&lt;&gt;6),Holidays[[#This Row],[Date]],"01/01/1900")</f>
        <v>01/01/1900</v>
      </c>
      <c r="F116" s="290">
        <f>Holidays[[#This Row],[Date]]</f>
        <v>43392</v>
      </c>
    </row>
    <row r="117" spans="1:6" x14ac:dyDescent="0.2">
      <c r="A117" s="285">
        <v>43398</v>
      </c>
      <c r="B117" s="289" t="s">
        <v>219</v>
      </c>
      <c r="C117" s="289" t="s">
        <v>30</v>
      </c>
      <c r="D117" s="292" t="b">
        <f>OR(ISNUMBER(SEARCH('1 Controls'!$C$9,Holidays[[#This Row],[State]])),TRIM(Holidays[[#This Row],[State]])="National")</f>
        <v>0</v>
      </c>
      <c r="E117" s="285" t="str">
        <f>IF(AND(Holidays[[#This Row],[Is Holiday]]=TRUE,WEEKDAY(Holidays[[#This Row],[Date]],2)&lt;&gt;7,WEEKDAY(Holidays[[#This Row],[Date]],2)&lt;&gt;6),Holidays[[#This Row],[Date]],"01/01/1900")</f>
        <v>01/01/1900</v>
      </c>
      <c r="F117" s="290">
        <f>Holidays[[#This Row],[Date]]</f>
        <v>43398</v>
      </c>
    </row>
    <row r="118" spans="1:6" x14ac:dyDescent="0.2">
      <c r="A118" s="285">
        <v>43409</v>
      </c>
      <c r="B118" s="289" t="s">
        <v>220</v>
      </c>
      <c r="C118" s="289" t="s">
        <v>30</v>
      </c>
      <c r="D118" s="292" t="b">
        <f>OR(ISNUMBER(SEARCH('1 Controls'!$C$9,Holidays[[#This Row],[State]])),TRIM(Holidays[[#This Row],[State]])="National")</f>
        <v>0</v>
      </c>
      <c r="E118" s="285" t="str">
        <f>IF(AND(Holidays[[#This Row],[Is Holiday]]=TRUE,WEEKDAY(Holidays[[#This Row],[Date]],2)&lt;&gt;7,WEEKDAY(Holidays[[#This Row],[Date]],2)&lt;&gt;6),Holidays[[#This Row],[Date]],"01/01/1900")</f>
        <v>01/01/1900</v>
      </c>
      <c r="F118" s="290">
        <f>Holidays[[#This Row],[Date]]</f>
        <v>43409</v>
      </c>
    </row>
    <row r="119" spans="1:6" x14ac:dyDescent="0.2">
      <c r="A119" s="285">
        <v>43410</v>
      </c>
      <c r="B119" s="289" t="s">
        <v>221</v>
      </c>
      <c r="C119" s="289" t="s">
        <v>39</v>
      </c>
      <c r="D119" s="292" t="b">
        <f>OR(ISNUMBER(SEARCH('1 Controls'!$C$9,Holidays[[#This Row],[State]])),TRIM(Holidays[[#This Row],[State]])="National")</f>
        <v>0</v>
      </c>
      <c r="E119" s="285" t="str">
        <f>IF(AND(Holidays[[#This Row],[Is Holiday]]=TRUE,WEEKDAY(Holidays[[#This Row],[Date]],2)&lt;&gt;7,WEEKDAY(Holidays[[#This Row],[Date]],2)&lt;&gt;6),Holidays[[#This Row],[Date]],"01/01/1900")</f>
        <v>01/01/1900</v>
      </c>
      <c r="F119" s="290">
        <f>Holidays[[#This Row],[Date]]</f>
        <v>43410</v>
      </c>
    </row>
    <row r="120" spans="1:6" x14ac:dyDescent="0.2">
      <c r="A120" s="285">
        <v>43434</v>
      </c>
      <c r="B120" s="289" t="s">
        <v>222</v>
      </c>
      <c r="C120" s="289" t="s">
        <v>30</v>
      </c>
      <c r="D120" s="292" t="b">
        <f>OR(ISNUMBER(SEARCH('1 Controls'!$C$9,Holidays[[#This Row],[State]])),TRIM(Holidays[[#This Row],[State]])="National")</f>
        <v>0</v>
      </c>
      <c r="E120" s="285" t="str">
        <f>IF(AND(Holidays[[#This Row],[Is Holiday]]=TRUE,WEEKDAY(Holidays[[#This Row],[Date]],2)&lt;&gt;7,WEEKDAY(Holidays[[#This Row],[Date]],2)&lt;&gt;6),Holidays[[#This Row],[Date]],"01/01/1900")</f>
        <v>01/01/1900</v>
      </c>
      <c r="F120" s="290">
        <f>Holidays[[#This Row],[Date]]</f>
        <v>43434</v>
      </c>
    </row>
    <row r="121" spans="1:6" x14ac:dyDescent="0.2">
      <c r="A121" s="285">
        <v>43458</v>
      </c>
      <c r="B121" s="289" t="s">
        <v>75</v>
      </c>
      <c r="C121" s="289" t="s">
        <v>36</v>
      </c>
      <c r="D121" s="292" t="b">
        <f>OR(ISNUMBER(SEARCH('1 Controls'!$C$9,Holidays[[#This Row],[State]])),TRIM(Holidays[[#This Row],[State]])="National")</f>
        <v>0</v>
      </c>
      <c r="E121" s="285" t="str">
        <f>IF(AND(Holidays[[#This Row],[Is Holiday]]=TRUE,WEEKDAY(Holidays[[#This Row],[Date]],2)&lt;&gt;7,WEEKDAY(Holidays[[#This Row],[Date]],2)&lt;&gt;6),Holidays[[#This Row],[Date]],"01/01/1900")</f>
        <v>01/01/1900</v>
      </c>
      <c r="F121" s="290">
        <f>Holidays[[#This Row],[Date]]</f>
        <v>43458</v>
      </c>
    </row>
    <row r="122" spans="1:6" x14ac:dyDescent="0.2">
      <c r="A122" s="285">
        <v>43459</v>
      </c>
      <c r="B122" s="289" t="s">
        <v>76</v>
      </c>
      <c r="C122" s="289" t="s">
        <v>29</v>
      </c>
      <c r="D122" s="292" t="b">
        <f>OR(ISNUMBER(SEARCH('1 Controls'!$C$9,Holidays[[#This Row],[State]])),TRIM(Holidays[[#This Row],[State]])="National")</f>
        <v>1</v>
      </c>
      <c r="E122" s="285">
        <f>IF(AND(Holidays[[#This Row],[Is Holiday]]=TRUE,WEEKDAY(Holidays[[#This Row],[Date]],2)&lt;&gt;7,WEEKDAY(Holidays[[#This Row],[Date]],2)&lt;&gt;6),Holidays[[#This Row],[Date]],"01/01/1900")</f>
        <v>43459</v>
      </c>
      <c r="F122" s="290">
        <f>Holidays[[#This Row],[Date]]</f>
        <v>43459</v>
      </c>
    </row>
    <row r="123" spans="1:6" x14ac:dyDescent="0.2">
      <c r="A123" s="285">
        <v>43460</v>
      </c>
      <c r="B123" s="289" t="s">
        <v>77</v>
      </c>
      <c r="C123" s="289" t="s">
        <v>223</v>
      </c>
      <c r="D123" s="292" t="b">
        <f>OR(ISNUMBER(SEARCH('1 Controls'!$C$9,Holidays[[#This Row],[State]])),TRIM(Holidays[[#This Row],[State]])="National")</f>
        <v>0</v>
      </c>
      <c r="E123" s="285" t="str">
        <f>IF(AND(Holidays[[#This Row],[Is Holiday]]=TRUE,WEEKDAY(Holidays[[#This Row],[Date]],2)&lt;&gt;7,WEEKDAY(Holidays[[#This Row],[Date]],2)&lt;&gt;6),Holidays[[#This Row],[Date]],"01/01/1900")</f>
        <v>01/01/1900</v>
      </c>
      <c r="F123" s="290">
        <f>Holidays[[#This Row],[Date]]</f>
        <v>43460</v>
      </c>
    </row>
    <row r="124" spans="1:6" x14ac:dyDescent="0.2">
      <c r="A124" s="285">
        <v>43460</v>
      </c>
      <c r="B124" s="289" t="s">
        <v>78</v>
      </c>
      <c r="C124" s="289" t="s">
        <v>36</v>
      </c>
      <c r="D124" s="292" t="b">
        <f>OR(ISNUMBER(SEARCH('1 Controls'!$C$9,Holidays[[#This Row],[State]])),TRIM(Holidays[[#This Row],[State]])="National")</f>
        <v>0</v>
      </c>
      <c r="E124" s="285" t="str">
        <f>IF(AND(Holidays[[#This Row],[Is Holiday]]=TRUE,WEEKDAY(Holidays[[#This Row],[Date]],2)&lt;&gt;7,WEEKDAY(Holidays[[#This Row],[Date]],2)&lt;&gt;6),Holidays[[#This Row],[Date]],"01/01/1900")</f>
        <v>01/01/1900</v>
      </c>
      <c r="F124" s="290">
        <f>Holidays[[#This Row],[Date]]</f>
        <v>43460</v>
      </c>
    </row>
    <row r="125" spans="1:6" x14ac:dyDescent="0.2">
      <c r="A125" s="285">
        <v>43465</v>
      </c>
      <c r="B125" s="289" t="s">
        <v>80</v>
      </c>
      <c r="C125" s="289" t="s">
        <v>36</v>
      </c>
      <c r="D125" s="292" t="b">
        <f>OR(ISNUMBER(SEARCH('1 Controls'!$C$9,Holidays[[#This Row],[State]])),TRIM(Holidays[[#This Row],[State]])="National")</f>
        <v>0</v>
      </c>
      <c r="E125" s="285" t="str">
        <f>IF(AND(Holidays[[#This Row],[Is Holiday]]=TRUE,WEEKDAY(Holidays[[#This Row],[Date]],2)&lt;&gt;7,WEEKDAY(Holidays[[#This Row],[Date]],2)&lt;&gt;6),Holidays[[#This Row],[Date]],"01/01/1900")</f>
        <v>01/01/1900</v>
      </c>
      <c r="F125" s="290">
        <f>Holidays[[#This Row],[Date]]</f>
        <v>43465</v>
      </c>
    </row>
    <row r="126" spans="1:6" x14ac:dyDescent="0.2">
      <c r="A126" s="293">
        <v>43466</v>
      </c>
      <c r="B126" s="294" t="s">
        <v>28</v>
      </c>
      <c r="C126" s="294" t="s">
        <v>29</v>
      </c>
      <c r="D126" s="295" t="b">
        <f>OR(ISNUMBER(SEARCH('1 Controls'!$C$9,Holidays[[#This Row],[State]])),TRIM(Holidays[[#This Row],[State]])="National")</f>
        <v>1</v>
      </c>
      <c r="E126" s="293">
        <f>IF(AND(Holidays[[#This Row],[Is Holiday]]=TRUE,WEEKDAY(Holidays[[#This Row],[Date]],2)&lt;&gt;7,WEEKDAY(Holidays[[#This Row],[Date]],2)&lt;&gt;6),Holidays[[#This Row],[Date]],"01/01/1900")</f>
        <v>43466</v>
      </c>
      <c r="F126" s="296">
        <f>Holidays[[#This Row],[Date]]</f>
        <v>43466</v>
      </c>
    </row>
    <row r="127" spans="1:6" x14ac:dyDescent="0.2">
      <c r="A127" s="293">
        <v>43474</v>
      </c>
      <c r="B127" s="294" t="s">
        <v>200</v>
      </c>
      <c r="C127" s="294" t="s">
        <v>30</v>
      </c>
      <c r="D127" s="295" t="b">
        <f>OR(ISNUMBER(SEARCH('1 Controls'!$C$9,Holidays[[#This Row],[State]])),TRIM(Holidays[[#This Row],[State]])="National")</f>
        <v>0</v>
      </c>
      <c r="E127" s="293" t="str">
        <f>IF(AND(Holidays[[#This Row],[Is Holiday]]=TRUE,WEEKDAY(Holidays[[#This Row],[Date]],2)&lt;&gt;7,WEEKDAY(Holidays[[#This Row],[Date]],2)&lt;&gt;6),Holidays[[#This Row],[Date]],"01/01/1900")</f>
        <v>01/01/1900</v>
      </c>
      <c r="F127" s="296">
        <f>Holidays[[#This Row],[Date]]</f>
        <v>43474</v>
      </c>
    </row>
    <row r="128" spans="1:6" x14ac:dyDescent="0.2">
      <c r="A128" s="293">
        <v>43493</v>
      </c>
      <c r="B128" s="294" t="s">
        <v>225</v>
      </c>
      <c r="C128" s="294" t="s">
        <v>29</v>
      </c>
      <c r="D128" s="295" t="b">
        <f>OR(ISNUMBER(SEARCH('1 Controls'!$C$9,Holidays[[#This Row],[State]])),TRIM(Holidays[[#This Row],[State]])="National")</f>
        <v>1</v>
      </c>
      <c r="E128" s="293">
        <f>IF(AND(Holidays[[#This Row],[Is Holiday]]=TRUE,WEEKDAY(Holidays[[#This Row],[Date]],2)&lt;&gt;7,WEEKDAY(Holidays[[#This Row],[Date]],2)&lt;&gt;6),Holidays[[#This Row],[Date]],"01/01/1900")</f>
        <v>43493</v>
      </c>
      <c r="F128" s="296">
        <f>Holidays[[#This Row],[Date]]</f>
        <v>43493</v>
      </c>
    </row>
    <row r="129" spans="1:6" x14ac:dyDescent="0.2">
      <c r="A129" s="293">
        <v>43507</v>
      </c>
      <c r="B129" s="294" t="s">
        <v>201</v>
      </c>
      <c r="C129" s="294" t="s">
        <v>30</v>
      </c>
      <c r="D129" s="295" t="b">
        <f>OR(ISNUMBER(SEARCH('1 Controls'!$C$9,Holidays[[#This Row],[State]])),TRIM(Holidays[[#This Row],[State]])="National")</f>
        <v>0</v>
      </c>
      <c r="E129" s="293" t="str">
        <f>IF(AND(Holidays[[#This Row],[Is Holiday]]=TRUE,WEEKDAY(Holidays[[#This Row],[Date]],2)&lt;&gt;7,WEEKDAY(Holidays[[#This Row],[Date]],2)&lt;&gt;6),Holidays[[#This Row],[Date]],"01/01/1900")</f>
        <v>01/01/1900</v>
      </c>
      <c r="F129" s="296">
        <f>Holidays[[#This Row],[Date]]</f>
        <v>43507</v>
      </c>
    </row>
    <row r="130" spans="1:6" x14ac:dyDescent="0.2">
      <c r="A130" s="293">
        <v>43523</v>
      </c>
      <c r="B130" s="294" t="s">
        <v>202</v>
      </c>
      <c r="C130" s="294" t="s">
        <v>30</v>
      </c>
      <c r="D130" s="295" t="b">
        <f>OR(ISNUMBER(SEARCH('1 Controls'!$C$9,Holidays[[#This Row],[State]])),TRIM(Holidays[[#This Row],[State]])="National")</f>
        <v>0</v>
      </c>
      <c r="E130" s="293" t="str">
        <f>IF(AND(Holidays[[#This Row],[Is Holiday]]=TRUE,WEEKDAY(Holidays[[#This Row],[Date]],2)&lt;&gt;7,WEEKDAY(Holidays[[#This Row],[Date]],2)&lt;&gt;6),Holidays[[#This Row],[Date]],"01/01/1900")</f>
        <v>01/01/1900</v>
      </c>
      <c r="F130" s="296">
        <f>Holidays[[#This Row],[Date]]</f>
        <v>43523</v>
      </c>
    </row>
    <row r="131" spans="1:6" x14ac:dyDescent="0.2">
      <c r="A131" s="293">
        <v>43528</v>
      </c>
      <c r="B131" s="294" t="s">
        <v>40</v>
      </c>
      <c r="C131" s="294" t="s">
        <v>7</v>
      </c>
      <c r="D131" s="295" t="b">
        <f>OR(ISNUMBER(SEARCH('1 Controls'!$C$9,Holidays[[#This Row],[State]])),TRIM(Holidays[[#This Row],[State]])="National")</f>
        <v>0</v>
      </c>
      <c r="E131" s="293" t="str">
        <f>IF(AND(Holidays[[#This Row],[Is Holiday]]=TRUE,WEEKDAY(Holidays[[#This Row],[Date]],2)&lt;&gt;7,WEEKDAY(Holidays[[#This Row],[Date]],2)&lt;&gt;6),Holidays[[#This Row],[Date]],"01/01/1900")</f>
        <v>01/01/1900</v>
      </c>
      <c r="F131" s="296">
        <f>Holidays[[#This Row],[Date]]</f>
        <v>43528</v>
      </c>
    </row>
    <row r="132" spans="1:6" x14ac:dyDescent="0.2">
      <c r="A132" s="293">
        <v>43529</v>
      </c>
      <c r="B132" s="294" t="s">
        <v>203</v>
      </c>
      <c r="C132" s="294" t="s">
        <v>30</v>
      </c>
      <c r="D132" s="295" t="b">
        <f>OR(ISNUMBER(SEARCH('1 Controls'!$C$9,Holidays[[#This Row],[State]])),TRIM(Holidays[[#This Row],[State]])="National")</f>
        <v>0</v>
      </c>
      <c r="E132" s="293" t="str">
        <f>IF(AND(Holidays[[#This Row],[Is Holiday]]=TRUE,WEEKDAY(Holidays[[#This Row],[Date]],2)&lt;&gt;7,WEEKDAY(Holidays[[#This Row],[Date]],2)&lt;&gt;6),Holidays[[#This Row],[Date]],"01/01/1900")</f>
        <v>01/01/1900</v>
      </c>
      <c r="F132" s="296">
        <f>Holidays[[#This Row],[Date]]</f>
        <v>43529</v>
      </c>
    </row>
    <row r="133" spans="1:6" x14ac:dyDescent="0.2">
      <c r="A133" s="293">
        <v>43535</v>
      </c>
      <c r="B133" s="294" t="s">
        <v>44</v>
      </c>
      <c r="C133" s="294" t="s">
        <v>34</v>
      </c>
      <c r="D133" s="295" t="b">
        <f>OR(ISNUMBER(SEARCH('1 Controls'!$C$9,Holidays[[#This Row],[State]])),TRIM(Holidays[[#This Row],[State]])="National")</f>
        <v>0</v>
      </c>
      <c r="E133" s="293" t="str">
        <f>IF(AND(Holidays[[#This Row],[Is Holiday]]=TRUE,WEEKDAY(Holidays[[#This Row],[Date]],2)&lt;&gt;7,WEEKDAY(Holidays[[#This Row],[Date]],2)&lt;&gt;6),Holidays[[#This Row],[Date]],"01/01/1900")</f>
        <v>01/01/1900</v>
      </c>
      <c r="F133" s="296">
        <f>Holidays[[#This Row],[Date]]</f>
        <v>43535</v>
      </c>
    </row>
    <row r="134" spans="1:6" x14ac:dyDescent="0.2">
      <c r="A134" s="293">
        <v>43535</v>
      </c>
      <c r="B134" s="294" t="s">
        <v>204</v>
      </c>
      <c r="C134" s="294" t="s">
        <v>36</v>
      </c>
      <c r="D134" s="295" t="b">
        <f>OR(ISNUMBER(SEARCH('1 Controls'!$C$9,Holidays[[#This Row],[State]])),TRIM(Holidays[[#This Row],[State]])="National")</f>
        <v>0</v>
      </c>
      <c r="E134" s="293" t="str">
        <f>IF(AND(Holidays[[#This Row],[Is Holiday]]=TRUE,WEEKDAY(Holidays[[#This Row],[Date]],2)&lt;&gt;7,WEEKDAY(Holidays[[#This Row],[Date]],2)&lt;&gt;6),Holidays[[#This Row],[Date]],"01/01/1900")</f>
        <v>01/01/1900</v>
      </c>
      <c r="F134" s="296">
        <f>Holidays[[#This Row],[Date]]</f>
        <v>43535</v>
      </c>
    </row>
    <row r="135" spans="1:6" x14ac:dyDescent="0.2">
      <c r="A135" s="293">
        <v>43535</v>
      </c>
      <c r="B135" s="294" t="s">
        <v>205</v>
      </c>
      <c r="C135" s="294" t="s">
        <v>30</v>
      </c>
      <c r="D135" s="295" t="b">
        <f>OR(ISNUMBER(SEARCH('1 Controls'!$C$9,Holidays[[#This Row],[State]])),TRIM(Holidays[[#This Row],[State]])="National")</f>
        <v>0</v>
      </c>
      <c r="E135" s="293" t="str">
        <f>IF(AND(Holidays[[#This Row],[Is Holiday]]=TRUE,WEEKDAY(Holidays[[#This Row],[Date]],2)&lt;&gt;7,WEEKDAY(Holidays[[#This Row],[Date]],2)&lt;&gt;6),Holidays[[#This Row],[Date]],"01/01/1900")</f>
        <v>01/01/1900</v>
      </c>
      <c r="F135" s="296">
        <f>Holidays[[#This Row],[Date]]</f>
        <v>43535</v>
      </c>
    </row>
    <row r="136" spans="1:6" x14ac:dyDescent="0.2">
      <c r="A136" s="293">
        <v>43535</v>
      </c>
      <c r="B136" s="294" t="s">
        <v>40</v>
      </c>
      <c r="C136" s="294" t="s">
        <v>39</v>
      </c>
      <c r="D136" s="295" t="b">
        <f>OR(ISNUMBER(SEARCH('1 Controls'!$C$9,Holidays[[#This Row],[State]])),TRIM(Holidays[[#This Row],[State]])="National")</f>
        <v>0</v>
      </c>
      <c r="E136" s="293" t="str">
        <f>IF(AND(Holidays[[#This Row],[Is Holiday]]=TRUE,WEEKDAY(Holidays[[#This Row],[Date]],2)&lt;&gt;7,WEEKDAY(Holidays[[#This Row],[Date]],2)&lt;&gt;6),Holidays[[#This Row],[Date]],"01/01/1900")</f>
        <v>01/01/1900</v>
      </c>
      <c r="F136" s="296">
        <f>Holidays[[#This Row],[Date]]</f>
        <v>43535</v>
      </c>
    </row>
    <row r="137" spans="1:6" x14ac:dyDescent="0.2">
      <c r="A137" s="293">
        <v>43574</v>
      </c>
      <c r="B137" s="294" t="s">
        <v>46</v>
      </c>
      <c r="C137" s="294" t="s">
        <v>29</v>
      </c>
      <c r="D137" s="295" t="b">
        <f>OR(ISNUMBER(SEARCH('1 Controls'!$C$9,Holidays[[#This Row],[State]])),TRIM(Holidays[[#This Row],[State]])="National")</f>
        <v>1</v>
      </c>
      <c r="E137" s="293">
        <f>IF(AND(Holidays[[#This Row],[Is Holiday]]=TRUE,WEEKDAY(Holidays[[#This Row],[Date]],2)&lt;&gt;7,WEEKDAY(Holidays[[#This Row],[Date]],2)&lt;&gt;6),Holidays[[#This Row],[Date]],"01/01/1900")</f>
        <v>43574</v>
      </c>
      <c r="F137" s="296">
        <f>Holidays[[#This Row],[Date]]</f>
        <v>43574</v>
      </c>
    </row>
    <row r="138" spans="1:6" x14ac:dyDescent="0.2">
      <c r="A138" s="293">
        <v>43575</v>
      </c>
      <c r="B138" s="294" t="s">
        <v>206</v>
      </c>
      <c r="C138" s="294" t="s">
        <v>207</v>
      </c>
      <c r="D138" s="295" t="b">
        <f>OR(ISNUMBER(SEARCH('1 Controls'!$C$9,Holidays[[#This Row],[State]])),TRIM(Holidays[[#This Row],[State]])="National")</f>
        <v>0</v>
      </c>
      <c r="E138" s="293" t="str">
        <f>IF(AND(Holidays[[#This Row],[Is Holiday]]=TRUE,WEEKDAY(Holidays[[#This Row],[Date]],2)&lt;&gt;7,WEEKDAY(Holidays[[#This Row],[Date]],2)&lt;&gt;6),Holidays[[#This Row],[Date]],"01/01/1900")</f>
        <v>01/01/1900</v>
      </c>
      <c r="F138" s="296">
        <f>Holidays[[#This Row],[Date]]</f>
        <v>43575</v>
      </c>
    </row>
    <row r="139" spans="1:6" x14ac:dyDescent="0.2">
      <c r="A139" s="293">
        <v>43576</v>
      </c>
      <c r="B139" s="294" t="s">
        <v>49</v>
      </c>
      <c r="C139" s="294" t="s">
        <v>208</v>
      </c>
      <c r="D139" s="295" t="b">
        <f>OR(ISNUMBER(SEARCH('1 Controls'!$C$9,Holidays[[#This Row],[State]])),TRIM(Holidays[[#This Row],[State]])="National")</f>
        <v>1</v>
      </c>
      <c r="E139" s="293" t="str">
        <f>IF(AND(Holidays[[#This Row],[Is Holiday]]=TRUE,WEEKDAY(Holidays[[#This Row],[Date]],2)&lt;&gt;7,WEEKDAY(Holidays[[#This Row],[Date]],2)&lt;&gt;6),Holidays[[#This Row],[Date]],"01/01/1900")</f>
        <v>01/01/1900</v>
      </c>
      <c r="F139" s="296">
        <f>Holidays[[#This Row],[Date]]</f>
        <v>43576</v>
      </c>
    </row>
    <row r="140" spans="1:6" x14ac:dyDescent="0.2">
      <c r="A140" s="293">
        <v>43577</v>
      </c>
      <c r="B140" s="294" t="s">
        <v>51</v>
      </c>
      <c r="C140" s="294" t="s">
        <v>29</v>
      </c>
      <c r="D140" s="295" t="b">
        <f>OR(ISNUMBER(SEARCH('1 Controls'!$C$9,Holidays[[#This Row],[State]])),TRIM(Holidays[[#This Row],[State]])="National")</f>
        <v>1</v>
      </c>
      <c r="E140" s="293">
        <f>IF(AND(Holidays[[#This Row],[Is Holiday]]=TRUE,WEEKDAY(Holidays[[#This Row],[Date]],2)&lt;&gt;7,WEEKDAY(Holidays[[#This Row],[Date]],2)&lt;&gt;6),Holidays[[#This Row],[Date]],"01/01/1900")</f>
        <v>43577</v>
      </c>
      <c r="F140" s="296">
        <f>Holidays[[#This Row],[Date]]</f>
        <v>43577</v>
      </c>
    </row>
    <row r="141" spans="1:6" x14ac:dyDescent="0.2">
      <c r="A141" s="293">
        <v>43578</v>
      </c>
      <c r="B141" s="294" t="s">
        <v>209</v>
      </c>
      <c r="C141" s="294" t="s">
        <v>30</v>
      </c>
      <c r="D141" s="295" t="b">
        <f>OR(ISNUMBER(SEARCH('1 Controls'!$C$9,Holidays[[#This Row],[State]])),TRIM(Holidays[[#This Row],[State]])="National")</f>
        <v>0</v>
      </c>
      <c r="E141" s="293" t="str">
        <f>IF(AND(Holidays[[#This Row],[Is Holiday]]=TRUE,WEEKDAY(Holidays[[#This Row],[Date]],2)&lt;&gt;7,WEEKDAY(Holidays[[#This Row],[Date]],2)&lt;&gt;6),Holidays[[#This Row],[Date]],"01/01/1900")</f>
        <v>01/01/1900</v>
      </c>
      <c r="F141" s="296">
        <f>Holidays[[#This Row],[Date]]</f>
        <v>43578</v>
      </c>
    </row>
    <row r="142" spans="1:6" x14ac:dyDescent="0.2">
      <c r="A142" s="293">
        <v>43580</v>
      </c>
      <c r="B142" s="294" t="s">
        <v>53</v>
      </c>
      <c r="C142" s="294" t="s">
        <v>29</v>
      </c>
      <c r="D142" s="295" t="b">
        <f>OR(ISNUMBER(SEARCH('1 Controls'!$C$9,Holidays[[#This Row],[State]])),TRIM(Holidays[[#This Row],[State]])="National")</f>
        <v>1</v>
      </c>
      <c r="E142" s="293">
        <f>IF(AND(Holidays[[#This Row],[Is Holiday]]=TRUE,WEEKDAY(Holidays[[#This Row],[Date]],2)&lt;&gt;7,WEEKDAY(Holidays[[#This Row],[Date]],2)&lt;&gt;6),Holidays[[#This Row],[Date]],"01/01/1900")</f>
        <v>43580</v>
      </c>
      <c r="F142" s="296">
        <f>Holidays[[#This Row],[Date]]</f>
        <v>43580</v>
      </c>
    </row>
    <row r="143" spans="1:6" x14ac:dyDescent="0.2">
      <c r="A143" s="293">
        <v>43588</v>
      </c>
      <c r="B143" s="294" t="s">
        <v>210</v>
      </c>
      <c r="C143" s="294" t="s">
        <v>30</v>
      </c>
      <c r="D143" s="295" t="b">
        <f>OR(ISNUMBER(SEARCH('1 Controls'!$C$9,Holidays[[#This Row],[State]])),TRIM(Holidays[[#This Row],[State]])="National")</f>
        <v>0</v>
      </c>
      <c r="E143" s="293" t="str">
        <f>IF(AND(Holidays[[#This Row],[Is Holiday]]=TRUE,WEEKDAY(Holidays[[#This Row],[Date]],2)&lt;&gt;7,WEEKDAY(Holidays[[#This Row],[Date]],2)&lt;&gt;6),Holidays[[#This Row],[Date]],"01/01/1900")</f>
        <v>01/01/1900</v>
      </c>
      <c r="F143" s="296">
        <f>Holidays[[#This Row],[Date]]</f>
        <v>43588</v>
      </c>
    </row>
    <row r="144" spans="1:6" x14ac:dyDescent="0.2">
      <c r="A144" s="293">
        <v>43591</v>
      </c>
      <c r="B144" s="294" t="s">
        <v>55</v>
      </c>
      <c r="C144" s="294" t="s">
        <v>43</v>
      </c>
      <c r="D144" s="295" t="b">
        <f>OR(ISNUMBER(SEARCH('1 Controls'!$C$9,Holidays[[#This Row],[State]])),TRIM(Holidays[[#This Row],[State]])="National")</f>
        <v>0</v>
      </c>
      <c r="E144" s="293" t="str">
        <f>IF(AND(Holidays[[#This Row],[Is Holiday]]=TRUE,WEEKDAY(Holidays[[#This Row],[Date]],2)&lt;&gt;7,WEEKDAY(Holidays[[#This Row],[Date]],2)&lt;&gt;6),Holidays[[#This Row],[Date]],"01/01/1900")</f>
        <v>01/01/1900</v>
      </c>
      <c r="F144" s="296">
        <f>Holidays[[#This Row],[Date]]</f>
        <v>43591</v>
      </c>
    </row>
    <row r="145" spans="1:6" x14ac:dyDescent="0.2">
      <c r="A145" s="293">
        <v>43591</v>
      </c>
      <c r="B145" s="294" t="s">
        <v>40</v>
      </c>
      <c r="C145" s="294" t="s">
        <v>41</v>
      </c>
      <c r="D145" s="295" t="b">
        <f>OR(ISNUMBER(SEARCH('1 Controls'!$C$9,Holidays[[#This Row],[State]])),TRIM(Holidays[[#This Row],[State]])="National")</f>
        <v>1</v>
      </c>
      <c r="E145" s="293">
        <f>IF(AND(Holidays[[#This Row],[Is Holiday]]=TRUE,WEEKDAY(Holidays[[#This Row],[Date]],2)&lt;&gt;7,WEEKDAY(Holidays[[#This Row],[Date]],2)&lt;&gt;6),Holidays[[#This Row],[Date]],"01/01/1900")</f>
        <v>43591</v>
      </c>
      <c r="F145" s="296">
        <f>Holidays[[#This Row],[Date]]</f>
        <v>43591</v>
      </c>
    </row>
    <row r="146" spans="1:6" x14ac:dyDescent="0.2">
      <c r="A146" s="293">
        <v>43612</v>
      </c>
      <c r="B146" s="294" t="s">
        <v>211</v>
      </c>
      <c r="C146" s="294" t="s">
        <v>34</v>
      </c>
      <c r="D146" s="295" t="b">
        <f>OR(ISNUMBER(SEARCH('1 Controls'!$C$9,Holidays[[#This Row],[State]])),TRIM(Holidays[[#This Row],[State]])="National")</f>
        <v>0</v>
      </c>
      <c r="E146" s="293" t="str">
        <f>IF(AND(Holidays[[#This Row],[Is Holiday]]=TRUE,WEEKDAY(Holidays[[#This Row],[Date]],2)&lt;&gt;7,WEEKDAY(Holidays[[#This Row],[Date]],2)&lt;&gt;6),Holidays[[#This Row],[Date]],"01/01/1900")</f>
        <v>01/01/1900</v>
      </c>
      <c r="F146" s="296">
        <f>Holidays[[#This Row],[Date]]</f>
        <v>43612</v>
      </c>
    </row>
    <row r="147" spans="1:6" x14ac:dyDescent="0.2">
      <c r="A147" s="293">
        <v>43619</v>
      </c>
      <c r="B147" s="294" t="s">
        <v>57</v>
      </c>
      <c r="C147" s="294" t="s">
        <v>7</v>
      </c>
      <c r="D147" s="295" t="b">
        <f>OR(ISNUMBER(SEARCH('1 Controls'!$C$9,Holidays[[#This Row],[State]])),TRIM(Holidays[[#This Row],[State]])="National")</f>
        <v>0</v>
      </c>
      <c r="E147" s="293" t="str">
        <f>IF(AND(Holidays[[#This Row],[Is Holiday]]=TRUE,WEEKDAY(Holidays[[#This Row],[Date]],2)&lt;&gt;7,WEEKDAY(Holidays[[#This Row],[Date]],2)&lt;&gt;6),Holidays[[#This Row],[Date]],"01/01/1900")</f>
        <v>01/01/1900</v>
      </c>
      <c r="F147" s="296">
        <f>Holidays[[#This Row],[Date]]</f>
        <v>43619</v>
      </c>
    </row>
    <row r="148" spans="1:6" x14ac:dyDescent="0.2">
      <c r="A148" s="293">
        <v>43626</v>
      </c>
      <c r="B148" s="294" t="s">
        <v>58</v>
      </c>
      <c r="C148" s="294" t="s">
        <v>212</v>
      </c>
      <c r="D148" s="295" t="b">
        <f>OR(ISNUMBER(SEARCH('1 Controls'!$C$9,Holidays[[#This Row],[State]])),TRIM(Holidays[[#This Row],[State]])="National")</f>
        <v>1</v>
      </c>
      <c r="E148" s="293">
        <f>IF(AND(Holidays[[#This Row],[Is Holiday]]=TRUE,WEEKDAY(Holidays[[#This Row],[Date]],2)&lt;&gt;7,WEEKDAY(Holidays[[#This Row],[Date]],2)&lt;&gt;6),Holidays[[#This Row],[Date]],"01/01/1900")</f>
        <v>43626</v>
      </c>
      <c r="F148" s="296">
        <f>Holidays[[#This Row],[Date]]</f>
        <v>43626</v>
      </c>
    </row>
    <row r="149" spans="1:6" x14ac:dyDescent="0.2">
      <c r="A149" s="293">
        <v>43644</v>
      </c>
      <c r="B149" s="294" t="s">
        <v>59</v>
      </c>
      <c r="C149" s="294" t="s">
        <v>43</v>
      </c>
      <c r="D149" s="295" t="b">
        <f>OR(ISNUMBER(SEARCH('1 Controls'!$C$9,Holidays[[#This Row],[State]])),TRIM(Holidays[[#This Row],[State]])="National")</f>
        <v>0</v>
      </c>
      <c r="E149" s="293" t="str">
        <f>IF(AND(Holidays[[#This Row],[Is Holiday]]=TRUE,WEEKDAY(Holidays[[#This Row],[Date]],2)&lt;&gt;7,WEEKDAY(Holidays[[#This Row],[Date]],2)&lt;&gt;6),Holidays[[#This Row],[Date]],"01/01/1900")</f>
        <v>01/01/1900</v>
      </c>
      <c r="F149" s="296">
        <f>Holidays[[#This Row],[Date]]</f>
        <v>43644</v>
      </c>
    </row>
    <row r="150" spans="1:6" x14ac:dyDescent="0.2">
      <c r="A150" s="293">
        <v>43651</v>
      </c>
      <c r="B150" s="294" t="s">
        <v>60</v>
      </c>
      <c r="C150" s="294" t="s">
        <v>43</v>
      </c>
      <c r="D150" s="295" t="b">
        <f>OR(ISNUMBER(SEARCH('1 Controls'!$C$9,Holidays[[#This Row],[State]])),TRIM(Holidays[[#This Row],[State]])="National")</f>
        <v>0</v>
      </c>
      <c r="E150" s="293" t="str">
        <f>IF(AND(Holidays[[#This Row],[Is Holiday]]=TRUE,WEEKDAY(Holidays[[#This Row],[Date]],2)&lt;&gt;7,WEEKDAY(Holidays[[#This Row],[Date]],2)&lt;&gt;6),Holidays[[#This Row],[Date]],"01/01/1900")</f>
        <v>01/01/1900</v>
      </c>
      <c r="F150" s="296">
        <f>Holidays[[#This Row],[Date]]</f>
        <v>43651</v>
      </c>
    </row>
    <row r="151" spans="1:6" x14ac:dyDescent="0.2">
      <c r="A151" s="293">
        <v>43658</v>
      </c>
      <c r="B151" s="294" t="s">
        <v>61</v>
      </c>
      <c r="C151" s="294" t="s">
        <v>43</v>
      </c>
      <c r="D151" s="295" t="b">
        <f>OR(ISNUMBER(SEARCH('1 Controls'!$C$9,Holidays[[#This Row],[State]])),TRIM(Holidays[[#This Row],[State]])="National")</f>
        <v>0</v>
      </c>
      <c r="E151" s="293" t="str">
        <f>IF(AND(Holidays[[#This Row],[Is Holiday]]=TRUE,WEEKDAY(Holidays[[#This Row],[Date]],2)&lt;&gt;7,WEEKDAY(Holidays[[#This Row],[Date]],2)&lt;&gt;6),Holidays[[#This Row],[Date]],"01/01/1900")</f>
        <v>01/01/1900</v>
      </c>
      <c r="F151" s="296">
        <f>Holidays[[#This Row],[Date]]</f>
        <v>43658</v>
      </c>
    </row>
    <row r="152" spans="1:6" x14ac:dyDescent="0.2">
      <c r="A152" s="293">
        <v>43665</v>
      </c>
      <c r="B152" s="294" t="s">
        <v>62</v>
      </c>
      <c r="C152" s="294" t="s">
        <v>43</v>
      </c>
      <c r="D152" s="295" t="b">
        <f>OR(ISNUMBER(SEARCH('1 Controls'!$C$9,Holidays[[#This Row],[State]])),TRIM(Holidays[[#This Row],[State]])="National")</f>
        <v>0</v>
      </c>
      <c r="E152" s="293" t="str">
        <f>IF(AND(Holidays[[#This Row],[Is Holiday]]=TRUE,WEEKDAY(Holidays[[#This Row],[Date]],2)&lt;&gt;7,WEEKDAY(Holidays[[#This Row],[Date]],2)&lt;&gt;6),Holidays[[#This Row],[Date]],"01/01/1900")</f>
        <v>01/01/1900</v>
      </c>
      <c r="F152" s="296">
        <f>Holidays[[#This Row],[Date]]</f>
        <v>43665</v>
      </c>
    </row>
    <row r="153" spans="1:6" x14ac:dyDescent="0.2">
      <c r="A153" s="293">
        <v>43672</v>
      </c>
      <c r="B153" s="294" t="s">
        <v>63</v>
      </c>
      <c r="C153" s="294" t="s">
        <v>43</v>
      </c>
      <c r="D153" s="295" t="b">
        <f>OR(ISNUMBER(SEARCH('1 Controls'!$C$9,Holidays[[#This Row],[State]])),TRIM(Holidays[[#This Row],[State]])="National")</f>
        <v>0</v>
      </c>
      <c r="E153" s="293" t="str">
        <f>IF(AND(Holidays[[#This Row],[Is Holiday]]=TRUE,WEEKDAY(Holidays[[#This Row],[Date]],2)&lt;&gt;7,WEEKDAY(Holidays[[#This Row],[Date]],2)&lt;&gt;6),Holidays[[#This Row],[Date]],"01/01/1900")</f>
        <v>01/01/1900</v>
      </c>
      <c r="F153" s="296">
        <f>Holidays[[#This Row],[Date]]</f>
        <v>43672</v>
      </c>
    </row>
    <row r="154" spans="1:6" x14ac:dyDescent="0.2">
      <c r="A154" s="293">
        <v>43682</v>
      </c>
      <c r="B154" s="294" t="s">
        <v>64</v>
      </c>
      <c r="C154" s="294" t="s">
        <v>43</v>
      </c>
      <c r="D154" s="295" t="b">
        <f>OR(ISNUMBER(SEARCH('1 Controls'!$C$9,Holidays[[#This Row],[State]])),TRIM(Holidays[[#This Row],[State]])="National")</f>
        <v>0</v>
      </c>
      <c r="E154" s="293" t="str">
        <f>IF(AND(Holidays[[#This Row],[Is Holiday]]=TRUE,WEEKDAY(Holidays[[#This Row],[Date]],2)&lt;&gt;7,WEEKDAY(Holidays[[#This Row],[Date]],2)&lt;&gt;6),Holidays[[#This Row],[Date]],"01/01/1900")</f>
        <v>01/01/1900</v>
      </c>
      <c r="F154" s="296">
        <f>Holidays[[#This Row],[Date]]</f>
        <v>43682</v>
      </c>
    </row>
    <row r="155" spans="1:6" x14ac:dyDescent="0.2">
      <c r="A155" s="293">
        <v>43691</v>
      </c>
      <c r="B155" s="294" t="s">
        <v>213</v>
      </c>
      <c r="C155" s="294" t="s">
        <v>41</v>
      </c>
      <c r="D155" s="295" t="b">
        <f>OR(ISNUMBER(SEARCH('1 Controls'!$C$9,Holidays[[#This Row],[State]])),TRIM(Holidays[[#This Row],[State]])="National")</f>
        <v>1</v>
      </c>
      <c r="E155" s="293">
        <f>IF(AND(Holidays[[#This Row],[Is Holiday]]=TRUE,WEEKDAY(Holidays[[#This Row],[Date]],2)&lt;&gt;7,WEEKDAY(Holidays[[#This Row],[Date]],2)&lt;&gt;6),Holidays[[#This Row],[Date]],"01/01/1900")</f>
        <v>43691</v>
      </c>
      <c r="F155" s="296">
        <f>Holidays[[#This Row],[Date]]</f>
        <v>43691</v>
      </c>
    </row>
    <row r="156" spans="1:6" x14ac:dyDescent="0.2">
      <c r="A156" s="293">
        <v>43735</v>
      </c>
      <c r="B156" s="294" t="s">
        <v>214</v>
      </c>
      <c r="C156" s="294" t="s">
        <v>39</v>
      </c>
      <c r="D156" s="295" t="b">
        <f>OR(ISNUMBER(SEARCH('1 Controls'!$C$9,Holidays[[#This Row],[State]])),TRIM(Holidays[[#This Row],[State]])="National")</f>
        <v>0</v>
      </c>
      <c r="E156" s="293" t="str">
        <f>IF(AND(Holidays[[#This Row],[Is Holiday]]=TRUE,WEEKDAY(Holidays[[#This Row],[Date]],2)&lt;&gt;7,WEEKDAY(Holidays[[#This Row],[Date]],2)&lt;&gt;6),Holidays[[#This Row],[Date]],"01/01/1900")</f>
        <v>01/01/1900</v>
      </c>
      <c r="F156" s="296">
        <f>Holidays[[#This Row],[Date]]</f>
        <v>43735</v>
      </c>
    </row>
    <row r="157" spans="1:6" x14ac:dyDescent="0.2">
      <c r="A157" s="293">
        <v>43738</v>
      </c>
      <c r="B157" s="294" t="s">
        <v>58</v>
      </c>
      <c r="C157" s="294" t="s">
        <v>7</v>
      </c>
      <c r="D157" s="295" t="b">
        <f>OR(ISNUMBER(SEARCH('1 Controls'!$C$9,Holidays[[#This Row],[State]])),TRIM(Holidays[[#This Row],[State]])="National")</f>
        <v>0</v>
      </c>
      <c r="E157" s="293" t="str">
        <f>IF(AND(Holidays[[#This Row],[Is Holiday]]=TRUE,WEEKDAY(Holidays[[#This Row],[Date]],2)&lt;&gt;7,WEEKDAY(Holidays[[#This Row],[Date]],2)&lt;&gt;6),Holidays[[#This Row],[Date]],"01/01/1900")</f>
        <v>01/01/1900</v>
      </c>
      <c r="F157" s="296">
        <f>Holidays[[#This Row],[Date]]</f>
        <v>43738</v>
      </c>
    </row>
    <row r="158" spans="1:6" x14ac:dyDescent="0.2">
      <c r="A158" s="293">
        <v>43742</v>
      </c>
      <c r="B158" s="294" t="s">
        <v>216</v>
      </c>
      <c r="C158" s="294" t="s">
        <v>30</v>
      </c>
      <c r="D158" s="295" t="b">
        <f>OR(ISNUMBER(SEARCH('1 Controls'!$C$9,Holidays[[#This Row],[State]])),TRIM(Holidays[[#This Row],[State]])="National")</f>
        <v>0</v>
      </c>
      <c r="E158" s="293" t="str">
        <f>IF(AND(Holidays[[#This Row],[Is Holiday]]=TRUE,WEEKDAY(Holidays[[#This Row],[Date]],2)&lt;&gt;7,WEEKDAY(Holidays[[#This Row],[Date]],2)&lt;&gt;6),Holidays[[#This Row],[Date]],"01/01/1900")</f>
        <v>01/01/1900</v>
      </c>
      <c r="F158" s="296">
        <f>Holidays[[#This Row],[Date]]</f>
        <v>43742</v>
      </c>
    </row>
    <row r="159" spans="1:6" x14ac:dyDescent="0.2">
      <c r="A159" s="293">
        <v>43745</v>
      </c>
      <c r="B159" s="294" t="s">
        <v>40</v>
      </c>
      <c r="C159" s="294" t="s">
        <v>215</v>
      </c>
      <c r="D159" s="295" t="b">
        <f>OR(ISNUMBER(SEARCH('1 Controls'!$C$9,Holidays[[#This Row],[State]])),TRIM(Holidays[[#This Row],[State]])="National")</f>
        <v>0</v>
      </c>
      <c r="E159" s="293" t="str">
        <f>IF(AND(Holidays[[#This Row],[Is Holiday]]=TRUE,WEEKDAY(Holidays[[#This Row],[Date]],2)&lt;&gt;7,WEEKDAY(Holidays[[#This Row],[Date]],2)&lt;&gt;6),Holidays[[#This Row],[Date]],"01/01/1900")</f>
        <v>01/01/1900</v>
      </c>
      <c r="F159" s="296">
        <f>Holidays[[#This Row],[Date]]</f>
        <v>43745</v>
      </c>
    </row>
    <row r="160" spans="1:6" x14ac:dyDescent="0.2">
      <c r="A160" s="293">
        <v>43745</v>
      </c>
      <c r="B160" s="294" t="s">
        <v>58</v>
      </c>
      <c r="C160" s="294" t="s">
        <v>41</v>
      </c>
      <c r="D160" s="295" t="b">
        <f>OR(ISNUMBER(SEARCH('1 Controls'!$C$9,Holidays[[#This Row],[State]])),TRIM(Holidays[[#This Row],[State]])="National")</f>
        <v>1</v>
      </c>
      <c r="E160" s="293">
        <f>IF(AND(Holidays[[#This Row],[Is Holiday]]=TRUE,WEEKDAY(Holidays[[#This Row],[Date]],2)&lt;&gt;7,WEEKDAY(Holidays[[#This Row],[Date]],2)&lt;&gt;6),Holidays[[#This Row],[Date]],"01/01/1900")</f>
        <v>43745</v>
      </c>
      <c r="F160" s="296">
        <f>Holidays[[#This Row],[Date]]</f>
        <v>43745</v>
      </c>
    </row>
    <row r="161" spans="1:6" x14ac:dyDescent="0.2">
      <c r="A161" s="293">
        <v>43748</v>
      </c>
      <c r="B161" s="294" t="s">
        <v>217</v>
      </c>
      <c r="C161" s="294" t="s">
        <v>30</v>
      </c>
      <c r="D161" s="295" t="b">
        <f>OR(ISNUMBER(SEARCH('1 Controls'!$C$9,Holidays[[#This Row],[State]])),TRIM(Holidays[[#This Row],[State]])="National")</f>
        <v>0</v>
      </c>
      <c r="E161" s="293" t="str">
        <f>IF(AND(Holidays[[#This Row],[Is Holiday]]=TRUE,WEEKDAY(Holidays[[#This Row],[Date]],2)&lt;&gt;7,WEEKDAY(Holidays[[#This Row],[Date]],2)&lt;&gt;6),Holidays[[#This Row],[Date]],"01/01/1900")</f>
        <v>01/01/1900</v>
      </c>
      <c r="F161" s="296">
        <f>Holidays[[#This Row],[Date]]</f>
        <v>43748</v>
      </c>
    </row>
    <row r="162" spans="1:6" x14ac:dyDescent="0.2">
      <c r="A162" s="293">
        <v>43756</v>
      </c>
      <c r="B162" s="294" t="s">
        <v>218</v>
      </c>
      <c r="C162" s="294" t="s">
        <v>30</v>
      </c>
      <c r="D162" s="295" t="b">
        <f>OR(ISNUMBER(SEARCH('1 Controls'!$C$9,Holidays[[#This Row],[State]])),TRIM(Holidays[[#This Row],[State]])="National")</f>
        <v>0</v>
      </c>
      <c r="E162" s="293" t="str">
        <f>IF(AND(Holidays[[#This Row],[Is Holiday]]=TRUE,WEEKDAY(Holidays[[#This Row],[Date]],2)&lt;&gt;7,WEEKDAY(Holidays[[#This Row],[Date]],2)&lt;&gt;6),Holidays[[#This Row],[Date]],"01/01/1900")</f>
        <v>01/01/1900</v>
      </c>
      <c r="F162" s="296">
        <f>Holidays[[#This Row],[Date]]</f>
        <v>43756</v>
      </c>
    </row>
    <row r="163" spans="1:6" x14ac:dyDescent="0.2">
      <c r="A163" s="293">
        <v>43762</v>
      </c>
      <c r="B163" s="294" t="s">
        <v>219</v>
      </c>
      <c r="C163" s="294" t="s">
        <v>30</v>
      </c>
      <c r="D163" s="295" t="b">
        <f>OR(ISNUMBER(SEARCH('1 Controls'!$C$9,Holidays[[#This Row],[State]])),TRIM(Holidays[[#This Row],[State]])="National")</f>
        <v>0</v>
      </c>
      <c r="E163" s="293" t="str">
        <f>IF(AND(Holidays[[#This Row],[Is Holiday]]=TRUE,WEEKDAY(Holidays[[#This Row],[Date]],2)&lt;&gt;7,WEEKDAY(Holidays[[#This Row],[Date]],2)&lt;&gt;6),Holidays[[#This Row],[Date]],"01/01/1900")</f>
        <v>01/01/1900</v>
      </c>
      <c r="F163" s="296">
        <f>Holidays[[#This Row],[Date]]</f>
        <v>43762</v>
      </c>
    </row>
    <row r="164" spans="1:6" x14ac:dyDescent="0.2">
      <c r="A164" s="293">
        <v>43773</v>
      </c>
      <c r="B164" s="294" t="s">
        <v>220</v>
      </c>
      <c r="C164" s="294" t="s">
        <v>30</v>
      </c>
      <c r="D164" s="295" t="b">
        <f>OR(ISNUMBER(SEARCH('1 Controls'!$C$9,Holidays[[#This Row],[State]])),TRIM(Holidays[[#This Row],[State]])="National")</f>
        <v>0</v>
      </c>
      <c r="E164" s="293" t="str">
        <f>IF(AND(Holidays[[#This Row],[Is Holiday]]=TRUE,WEEKDAY(Holidays[[#This Row],[Date]],2)&lt;&gt;7,WEEKDAY(Holidays[[#This Row],[Date]],2)&lt;&gt;6),Holidays[[#This Row],[Date]],"01/01/1900")</f>
        <v>01/01/1900</v>
      </c>
      <c r="F164" s="296">
        <f>Holidays[[#This Row],[Date]]</f>
        <v>43773</v>
      </c>
    </row>
    <row r="165" spans="1:6" x14ac:dyDescent="0.2">
      <c r="A165" s="293">
        <v>43774</v>
      </c>
      <c r="B165" s="294" t="s">
        <v>221</v>
      </c>
      <c r="C165" s="294" t="s">
        <v>39</v>
      </c>
      <c r="D165" s="295" t="b">
        <f>OR(ISNUMBER(SEARCH('1 Controls'!$C$9,Holidays[[#This Row],[State]])),TRIM(Holidays[[#This Row],[State]])="National")</f>
        <v>0</v>
      </c>
      <c r="E165" s="293" t="str">
        <f>IF(AND(Holidays[[#This Row],[Is Holiday]]=TRUE,WEEKDAY(Holidays[[#This Row],[Date]],2)&lt;&gt;7,WEEKDAY(Holidays[[#This Row],[Date]],2)&lt;&gt;6),Holidays[[#This Row],[Date]],"01/01/1900")</f>
        <v>01/01/1900</v>
      </c>
      <c r="F165" s="296">
        <f>Holidays[[#This Row],[Date]]</f>
        <v>43774</v>
      </c>
    </row>
    <row r="166" spans="1:6" x14ac:dyDescent="0.2">
      <c r="A166" s="293">
        <v>43798</v>
      </c>
      <c r="B166" s="294" t="s">
        <v>222</v>
      </c>
      <c r="C166" s="294" t="s">
        <v>30</v>
      </c>
      <c r="D166" s="295" t="b">
        <f>OR(ISNUMBER(SEARCH('1 Controls'!$C$9,Holidays[[#This Row],[State]])),TRIM(Holidays[[#This Row],[State]])="National")</f>
        <v>0</v>
      </c>
      <c r="E166" s="293" t="str">
        <f>IF(AND(Holidays[[#This Row],[Is Holiday]]=TRUE,WEEKDAY(Holidays[[#This Row],[Date]],2)&lt;&gt;7,WEEKDAY(Holidays[[#This Row],[Date]],2)&lt;&gt;6),Holidays[[#This Row],[Date]],"01/01/1900")</f>
        <v>01/01/1900</v>
      </c>
      <c r="F166" s="296">
        <f>Holidays[[#This Row],[Date]]</f>
        <v>43798</v>
      </c>
    </row>
    <row r="167" spans="1:6" x14ac:dyDescent="0.2">
      <c r="A167" s="293">
        <v>43823</v>
      </c>
      <c r="B167" s="294" t="s">
        <v>75</v>
      </c>
      <c r="C167" s="294" t="s">
        <v>224</v>
      </c>
      <c r="D167" s="295" t="b">
        <f>OR(ISNUMBER(SEARCH('1 Controls'!$C$9,Holidays[[#This Row],[State]])),TRIM(Holidays[[#This Row],[State]])="National")</f>
        <v>0</v>
      </c>
      <c r="E167" s="293" t="str">
        <f>IF(AND(Holidays[[#This Row],[Is Holiday]]=TRUE,WEEKDAY(Holidays[[#This Row],[Date]],2)&lt;&gt;7,WEEKDAY(Holidays[[#This Row],[Date]],2)&lt;&gt;6),Holidays[[#This Row],[Date]],"01/01/1900")</f>
        <v>01/01/1900</v>
      </c>
      <c r="F167" s="296">
        <f>Holidays[[#This Row],[Date]]</f>
        <v>43823</v>
      </c>
    </row>
    <row r="168" spans="1:6" x14ac:dyDescent="0.2">
      <c r="A168" s="293">
        <v>43824</v>
      </c>
      <c r="B168" s="294" t="s">
        <v>76</v>
      </c>
      <c r="C168" s="294" t="s">
        <v>29</v>
      </c>
      <c r="D168" s="295" t="b">
        <f>OR(ISNUMBER(SEARCH('1 Controls'!$C$9,Holidays[[#This Row],[State]])),TRIM(Holidays[[#This Row],[State]])="National")</f>
        <v>1</v>
      </c>
      <c r="E168" s="293">
        <f>IF(AND(Holidays[[#This Row],[Is Holiday]]=TRUE,WEEKDAY(Holidays[[#This Row],[Date]],2)&lt;&gt;7,WEEKDAY(Holidays[[#This Row],[Date]],2)&lt;&gt;6),Holidays[[#This Row],[Date]],"01/01/1900")</f>
        <v>43824</v>
      </c>
      <c r="F168" s="296">
        <f>Holidays[[#This Row],[Date]]</f>
        <v>43824</v>
      </c>
    </row>
    <row r="169" spans="1:6" x14ac:dyDescent="0.2">
      <c r="A169" s="293">
        <v>43825</v>
      </c>
      <c r="B169" s="294" t="s">
        <v>77</v>
      </c>
      <c r="C169" s="286" t="s">
        <v>233</v>
      </c>
      <c r="D169" s="295" t="b">
        <f>OR(ISNUMBER(SEARCH('1 Controls'!$C$9,Holidays[[#This Row],[State]])),TRIM(Holidays[[#This Row],[State]])="National")</f>
        <v>1</v>
      </c>
      <c r="E169" s="293">
        <f>IF(AND(Holidays[[#This Row],[Is Holiday]]=TRUE,WEEKDAY(Holidays[[#This Row],[Date]],2)&lt;&gt;7,WEEKDAY(Holidays[[#This Row],[Date]],2)&lt;&gt;6),Holidays[[#This Row],[Date]],"01/01/1900")</f>
        <v>43825</v>
      </c>
      <c r="F169" s="296">
        <f>Holidays[[#This Row],[Date]]</f>
        <v>43825</v>
      </c>
    </row>
    <row r="170" spans="1:6" x14ac:dyDescent="0.2">
      <c r="A170" s="293">
        <v>43825</v>
      </c>
      <c r="B170" s="294" t="s">
        <v>78</v>
      </c>
      <c r="C170" s="294" t="s">
        <v>36</v>
      </c>
      <c r="D170" s="295" t="b">
        <f>OR(ISNUMBER(SEARCH('1 Controls'!$C$9,Holidays[[#This Row],[State]])),TRIM(Holidays[[#This Row],[State]])="National")</f>
        <v>0</v>
      </c>
      <c r="E170" s="293" t="str">
        <f>IF(AND(Holidays[[#This Row],[Is Holiday]]=TRUE,WEEKDAY(Holidays[[#This Row],[Date]],2)&lt;&gt;7,WEEKDAY(Holidays[[#This Row],[Date]],2)&lt;&gt;6),Holidays[[#This Row],[Date]],"01/01/1900")</f>
        <v>01/01/1900</v>
      </c>
      <c r="F170" s="296">
        <f>Holidays[[#This Row],[Date]]</f>
        <v>43825</v>
      </c>
    </row>
    <row r="171" spans="1:6" x14ac:dyDescent="0.2">
      <c r="A171" s="293">
        <v>43830</v>
      </c>
      <c r="B171" s="294" t="s">
        <v>80</v>
      </c>
      <c r="C171" s="294" t="s">
        <v>234</v>
      </c>
      <c r="D171" s="295" t="b">
        <f>OR(ISNUMBER(SEARCH('1 Controls'!$C$9,Holidays[[#This Row],[State]])),TRIM(Holidays[[#This Row],[State]])="National")</f>
        <v>0</v>
      </c>
      <c r="E171" s="293" t="str">
        <f>IF(AND(Holidays[[#This Row],[Is Holiday]]=TRUE,WEEKDAY(Holidays[[#This Row],[Date]],2)&lt;&gt;7,WEEKDAY(Holidays[[#This Row],[Date]],2)&lt;&gt;6),Holidays[[#This Row],[Date]],"01/01/1900")</f>
        <v>01/01/1900</v>
      </c>
      <c r="F171" s="296">
        <f>Holidays[[#This Row],[Date]]</f>
        <v>43830</v>
      </c>
    </row>
    <row r="172" spans="1:6" x14ac:dyDescent="0.2">
      <c r="A172" s="293">
        <v>43831</v>
      </c>
      <c r="B172" s="294" t="s">
        <v>28</v>
      </c>
      <c r="C172" s="294" t="s">
        <v>29</v>
      </c>
      <c r="D172" s="295" t="b">
        <f>OR(ISNUMBER(SEARCH('1 Controls'!$C$9,Holidays[[#This Row],[State]])),TRIM(Holidays[[#This Row],[State]])="National")</f>
        <v>1</v>
      </c>
      <c r="E172" s="293">
        <f>IF(AND(Holidays[[#This Row],[Is Holiday]]=TRUE,WEEKDAY(Holidays[[#This Row],[Date]],2)&lt;&gt;7,WEEKDAY(Holidays[[#This Row],[Date]],2)&lt;&gt;6),Holidays[[#This Row],[Date]],"01/01/1900")</f>
        <v>43831</v>
      </c>
      <c r="F172" s="296">
        <f>Holidays[[#This Row],[Date]]</f>
        <v>43831</v>
      </c>
    </row>
    <row r="173" spans="1:6" x14ac:dyDescent="0.2">
      <c r="A173" s="293">
        <v>43838</v>
      </c>
      <c r="B173" s="294" t="s">
        <v>200</v>
      </c>
      <c r="C173" s="294" t="s">
        <v>30</v>
      </c>
      <c r="D173" s="295" t="b">
        <f>OR(ISNUMBER(SEARCH('1 Controls'!$C$9,Holidays[[#This Row],[State]])),TRIM(Holidays[[#This Row],[State]])="National")</f>
        <v>0</v>
      </c>
      <c r="E173" s="293" t="str">
        <f>IF(AND(Holidays[[#This Row],[Is Holiday]]=TRUE,WEEKDAY(Holidays[[#This Row],[Date]],2)&lt;&gt;7,WEEKDAY(Holidays[[#This Row],[Date]],2)&lt;&gt;6),Holidays[[#This Row],[Date]],"01/01/1900")</f>
        <v>01/01/1900</v>
      </c>
      <c r="F173" s="296">
        <f>Holidays[[#This Row],[Date]]</f>
        <v>43838</v>
      </c>
    </row>
    <row r="174" spans="1:6" x14ac:dyDescent="0.2">
      <c r="A174" s="293">
        <v>43857</v>
      </c>
      <c r="B174" s="294" t="s">
        <v>225</v>
      </c>
      <c r="C174" s="294" t="s">
        <v>29</v>
      </c>
      <c r="D174" s="295" t="b">
        <f>OR(ISNUMBER(SEARCH('1 Controls'!$C$9,Holidays[[#This Row],[State]])),TRIM(Holidays[[#This Row],[State]])="National")</f>
        <v>1</v>
      </c>
      <c r="E174" s="293">
        <f>IF(AND(Holidays[[#This Row],[Is Holiday]]=TRUE,WEEKDAY(Holidays[[#This Row],[Date]],2)&lt;&gt;7,WEEKDAY(Holidays[[#This Row],[Date]],2)&lt;&gt;6),Holidays[[#This Row],[Date]],"01/01/1900")</f>
        <v>43857</v>
      </c>
      <c r="F174" s="296">
        <f>Holidays[[#This Row],[Date]]</f>
        <v>43857</v>
      </c>
    </row>
    <row r="175" spans="1:6" x14ac:dyDescent="0.2">
      <c r="A175" s="293">
        <v>43871</v>
      </c>
      <c r="B175" s="294" t="s">
        <v>201</v>
      </c>
      <c r="C175" s="294" t="s">
        <v>30</v>
      </c>
      <c r="D175" s="295" t="b">
        <f>OR(ISNUMBER(SEARCH('1 Controls'!$C$9,Holidays[[#This Row],[State]])),TRIM(Holidays[[#This Row],[State]])="National")</f>
        <v>0</v>
      </c>
      <c r="E175" s="293" t="str">
        <f>IF(AND(Holidays[[#This Row],[Is Holiday]]=TRUE,WEEKDAY(Holidays[[#This Row],[Date]],2)&lt;&gt;7,WEEKDAY(Holidays[[#This Row],[Date]],2)&lt;&gt;6),Holidays[[#This Row],[Date]],"01/01/1900")</f>
        <v>01/01/1900</v>
      </c>
      <c r="F175" s="296">
        <f>Holidays[[#This Row],[Date]]</f>
        <v>43871</v>
      </c>
    </row>
    <row r="176" spans="1:6" x14ac:dyDescent="0.2">
      <c r="A176" s="293">
        <v>43887</v>
      </c>
      <c r="B176" s="294" t="s">
        <v>202</v>
      </c>
      <c r="C176" s="294" t="s">
        <v>30</v>
      </c>
      <c r="D176" s="295" t="b">
        <f>OR(ISNUMBER(SEARCH('1 Controls'!$C$9,Holidays[[#This Row],[State]])),TRIM(Holidays[[#This Row],[State]])="National")</f>
        <v>0</v>
      </c>
      <c r="E176" s="293" t="str">
        <f>IF(AND(Holidays[[#This Row],[Is Holiday]]=TRUE,WEEKDAY(Holidays[[#This Row],[Date]],2)&lt;&gt;7,WEEKDAY(Holidays[[#This Row],[Date]],2)&lt;&gt;6),Holidays[[#This Row],[Date]],"01/01/1900")</f>
        <v>01/01/1900</v>
      </c>
      <c r="F176" s="296">
        <f>Holidays[[#This Row],[Date]]</f>
        <v>43887</v>
      </c>
    </row>
    <row r="177" spans="1:6" x14ac:dyDescent="0.2">
      <c r="A177" s="293">
        <v>43892</v>
      </c>
      <c r="B177" s="294" t="s">
        <v>40</v>
      </c>
      <c r="C177" s="294" t="s">
        <v>7</v>
      </c>
      <c r="D177" s="295" t="b">
        <f>OR(ISNUMBER(SEARCH('1 Controls'!$C$9,Holidays[[#This Row],[State]])),TRIM(Holidays[[#This Row],[State]])="National")</f>
        <v>0</v>
      </c>
      <c r="E177" s="293" t="str">
        <f>IF(AND(Holidays[[#This Row],[Is Holiday]]=TRUE,WEEKDAY(Holidays[[#This Row],[Date]],2)&lt;&gt;7,WEEKDAY(Holidays[[#This Row],[Date]],2)&lt;&gt;6),Holidays[[#This Row],[Date]],"01/01/1900")</f>
        <v>01/01/1900</v>
      </c>
      <c r="F177" s="296">
        <f>Holidays[[#This Row],[Date]]</f>
        <v>43892</v>
      </c>
    </row>
    <row r="178" spans="1:6" x14ac:dyDescent="0.2">
      <c r="A178" s="293">
        <v>43893</v>
      </c>
      <c r="B178" s="294" t="s">
        <v>203</v>
      </c>
      <c r="C178" s="294" t="s">
        <v>30</v>
      </c>
      <c r="D178" s="295" t="b">
        <f>OR(ISNUMBER(SEARCH('1 Controls'!$C$9,Holidays[[#This Row],[State]])),TRIM(Holidays[[#This Row],[State]])="National")</f>
        <v>0</v>
      </c>
      <c r="E178" s="293" t="str">
        <f>IF(AND(Holidays[[#This Row],[Is Holiday]]=TRUE,WEEKDAY(Holidays[[#This Row],[Date]],2)&lt;&gt;7,WEEKDAY(Holidays[[#This Row],[Date]],2)&lt;&gt;6),Holidays[[#This Row],[Date]],"01/01/1900")</f>
        <v>01/01/1900</v>
      </c>
      <c r="F178" s="296">
        <f>Holidays[[#This Row],[Date]]</f>
        <v>43893</v>
      </c>
    </row>
    <row r="179" spans="1:6" x14ac:dyDescent="0.2">
      <c r="A179" s="293">
        <v>43899</v>
      </c>
      <c r="B179" s="294" t="s">
        <v>44</v>
      </c>
      <c r="C179" s="294" t="s">
        <v>34</v>
      </c>
      <c r="D179" s="295" t="b">
        <f>OR(ISNUMBER(SEARCH('1 Controls'!$C$9,Holidays[[#This Row],[State]])),TRIM(Holidays[[#This Row],[State]])="National")</f>
        <v>0</v>
      </c>
      <c r="E179" s="293" t="str">
        <f>IF(AND(Holidays[[#This Row],[Is Holiday]]=TRUE,WEEKDAY(Holidays[[#This Row],[Date]],2)&lt;&gt;7,WEEKDAY(Holidays[[#This Row],[Date]],2)&lt;&gt;6),Holidays[[#This Row],[Date]],"01/01/1900")</f>
        <v>01/01/1900</v>
      </c>
      <c r="F179" s="296">
        <f>Holidays[[#This Row],[Date]]</f>
        <v>43899</v>
      </c>
    </row>
    <row r="180" spans="1:6" x14ac:dyDescent="0.2">
      <c r="A180" s="293">
        <v>43899</v>
      </c>
      <c r="B180" s="294" t="s">
        <v>204</v>
      </c>
      <c r="C180" s="294" t="s">
        <v>36</v>
      </c>
      <c r="D180" s="295" t="b">
        <f>OR(ISNUMBER(SEARCH('1 Controls'!$C$9,Holidays[[#This Row],[State]])),TRIM(Holidays[[#This Row],[State]])="National")</f>
        <v>0</v>
      </c>
      <c r="E180" s="293" t="str">
        <f>IF(AND(Holidays[[#This Row],[Is Holiday]]=TRUE,WEEKDAY(Holidays[[#This Row],[Date]],2)&lt;&gt;7,WEEKDAY(Holidays[[#This Row],[Date]],2)&lt;&gt;6),Holidays[[#This Row],[Date]],"01/01/1900")</f>
        <v>01/01/1900</v>
      </c>
      <c r="F180" s="296">
        <f>Holidays[[#This Row],[Date]]</f>
        <v>43899</v>
      </c>
    </row>
    <row r="181" spans="1:6" x14ac:dyDescent="0.2">
      <c r="A181" s="293">
        <v>43899</v>
      </c>
      <c r="B181" s="294" t="s">
        <v>205</v>
      </c>
      <c r="C181" s="294" t="s">
        <v>30</v>
      </c>
      <c r="D181" s="295" t="b">
        <f>OR(ISNUMBER(SEARCH('1 Controls'!$C$9,Holidays[[#This Row],[State]])),TRIM(Holidays[[#This Row],[State]])="National")</f>
        <v>0</v>
      </c>
      <c r="E181" s="293" t="str">
        <f>IF(AND(Holidays[[#This Row],[Is Holiday]]=TRUE,WEEKDAY(Holidays[[#This Row],[Date]],2)&lt;&gt;7,WEEKDAY(Holidays[[#This Row],[Date]],2)&lt;&gt;6),Holidays[[#This Row],[Date]],"01/01/1900")</f>
        <v>01/01/1900</v>
      </c>
      <c r="F181" s="296">
        <f>Holidays[[#This Row],[Date]]</f>
        <v>43899</v>
      </c>
    </row>
    <row r="182" spans="1:6" x14ac:dyDescent="0.2">
      <c r="A182" s="293">
        <v>43899</v>
      </c>
      <c r="B182" s="294" t="s">
        <v>40</v>
      </c>
      <c r="C182" s="294" t="s">
        <v>39</v>
      </c>
      <c r="D182" s="295" t="b">
        <f>OR(ISNUMBER(SEARCH('1 Controls'!$C$9,Holidays[[#This Row],[State]])),TRIM(Holidays[[#This Row],[State]])="National")</f>
        <v>0</v>
      </c>
      <c r="E182" s="293" t="str">
        <f>IF(AND(Holidays[[#This Row],[Is Holiday]]=TRUE,WEEKDAY(Holidays[[#This Row],[Date]],2)&lt;&gt;7,WEEKDAY(Holidays[[#This Row],[Date]],2)&lt;&gt;6),Holidays[[#This Row],[Date]],"01/01/1900")</f>
        <v>01/01/1900</v>
      </c>
      <c r="F182" s="296">
        <f>Holidays[[#This Row],[Date]]</f>
        <v>43899</v>
      </c>
    </row>
    <row r="183" spans="1:6" x14ac:dyDescent="0.2">
      <c r="A183" s="293">
        <v>43931</v>
      </c>
      <c r="B183" s="294" t="s">
        <v>46</v>
      </c>
      <c r="C183" s="294" t="s">
        <v>29</v>
      </c>
      <c r="D183" s="295" t="b">
        <f>OR(ISNUMBER(SEARCH('1 Controls'!$C$9,Holidays[[#This Row],[State]])),TRIM(Holidays[[#This Row],[State]])="National")</f>
        <v>1</v>
      </c>
      <c r="E183" s="293">
        <f>IF(AND(Holidays[[#This Row],[Is Holiday]]=TRUE,WEEKDAY(Holidays[[#This Row],[Date]],2)&lt;&gt;7,WEEKDAY(Holidays[[#This Row],[Date]],2)&lt;&gt;6),Holidays[[#This Row],[Date]],"01/01/1900")</f>
        <v>43931</v>
      </c>
      <c r="F183" s="296">
        <f>Holidays[[#This Row],[Date]]</f>
        <v>43931</v>
      </c>
    </row>
    <row r="184" spans="1:6" x14ac:dyDescent="0.2">
      <c r="A184" s="293">
        <v>43932</v>
      </c>
      <c r="B184" s="294" t="s">
        <v>206</v>
      </c>
      <c r="C184" s="297" t="s">
        <v>235</v>
      </c>
      <c r="D184" s="295" t="b">
        <f>OR(ISNUMBER(SEARCH('1 Controls'!$C$9,Holidays[[#This Row],[State]])),TRIM(Holidays[[#This Row],[State]])="National")</f>
        <v>1</v>
      </c>
      <c r="E184" s="293" t="str">
        <f>IF(AND(Holidays[[#This Row],[Is Holiday]]=TRUE,WEEKDAY(Holidays[[#This Row],[Date]],2)&lt;&gt;7,WEEKDAY(Holidays[[#This Row],[Date]],2)&lt;&gt;6),Holidays[[#This Row],[Date]],"01/01/1900")</f>
        <v>01/01/1900</v>
      </c>
      <c r="F184" s="296">
        <f>Holidays[[#This Row],[Date]]</f>
        <v>43932</v>
      </c>
    </row>
    <row r="185" spans="1:6" x14ac:dyDescent="0.2">
      <c r="A185" s="293">
        <v>43933</v>
      </c>
      <c r="B185" s="294" t="s">
        <v>49</v>
      </c>
      <c r="C185" s="294" t="s">
        <v>208</v>
      </c>
      <c r="D185" s="295" t="b">
        <f>OR(ISNUMBER(SEARCH('1 Controls'!$C$9,Holidays[[#This Row],[State]])),TRIM(Holidays[[#This Row],[State]])="National")</f>
        <v>1</v>
      </c>
      <c r="E185" s="293" t="str">
        <f>IF(AND(Holidays[[#This Row],[Is Holiday]]=TRUE,WEEKDAY(Holidays[[#This Row],[Date]],2)&lt;&gt;7,WEEKDAY(Holidays[[#This Row],[Date]],2)&lt;&gt;6),Holidays[[#This Row],[Date]],"01/01/1900")</f>
        <v>01/01/1900</v>
      </c>
      <c r="F185" s="296">
        <f>Holidays[[#This Row],[Date]]</f>
        <v>43933</v>
      </c>
    </row>
    <row r="186" spans="1:6" x14ac:dyDescent="0.2">
      <c r="A186" s="293">
        <v>43934</v>
      </c>
      <c r="B186" s="294" t="s">
        <v>51</v>
      </c>
      <c r="C186" s="294" t="s">
        <v>29</v>
      </c>
      <c r="D186" s="295" t="b">
        <f>OR(ISNUMBER(SEARCH('1 Controls'!$C$9,Holidays[[#This Row],[State]])),TRIM(Holidays[[#This Row],[State]])="National")</f>
        <v>1</v>
      </c>
      <c r="E186" s="293">
        <f>IF(AND(Holidays[[#This Row],[Is Holiday]]=TRUE,WEEKDAY(Holidays[[#This Row],[Date]],2)&lt;&gt;7,WEEKDAY(Holidays[[#This Row],[Date]],2)&lt;&gt;6),Holidays[[#This Row],[Date]],"01/01/1900")</f>
        <v>43934</v>
      </c>
      <c r="F186" s="296">
        <f>Holidays[[#This Row],[Date]]</f>
        <v>43934</v>
      </c>
    </row>
    <row r="187" spans="1:6" x14ac:dyDescent="0.2">
      <c r="A187" s="293">
        <v>43935</v>
      </c>
      <c r="B187" s="294" t="s">
        <v>209</v>
      </c>
      <c r="C187" s="294" t="s">
        <v>30</v>
      </c>
      <c r="D187" s="295" t="b">
        <f>OR(ISNUMBER(SEARCH('1 Controls'!$C$9,Holidays[[#This Row],[State]])),TRIM(Holidays[[#This Row],[State]])="National")</f>
        <v>0</v>
      </c>
      <c r="E187" s="293" t="str">
        <f>IF(AND(Holidays[[#This Row],[Is Holiday]]=TRUE,WEEKDAY(Holidays[[#This Row],[Date]],2)&lt;&gt;7,WEEKDAY(Holidays[[#This Row],[Date]],2)&lt;&gt;6),Holidays[[#This Row],[Date]],"01/01/1900")</f>
        <v>01/01/1900</v>
      </c>
      <c r="F187" s="296">
        <f>Holidays[[#This Row],[Date]]</f>
        <v>43935</v>
      </c>
    </row>
    <row r="188" spans="1:6" x14ac:dyDescent="0.2">
      <c r="A188" s="293">
        <v>43946</v>
      </c>
      <c r="B188" s="294" t="s">
        <v>53</v>
      </c>
      <c r="C188" s="294" t="s">
        <v>29</v>
      </c>
      <c r="D188" s="295" t="b">
        <f>OR(ISNUMBER(SEARCH('1 Controls'!$C$9,Holidays[[#This Row],[State]])),TRIM(Holidays[[#This Row],[State]])="National")</f>
        <v>1</v>
      </c>
      <c r="E188" s="293" t="str">
        <f>IF(AND(Holidays[[#This Row],[Is Holiday]]=TRUE,WEEKDAY(Holidays[[#This Row],[Date]],2)&lt;&gt;7,WEEKDAY(Holidays[[#This Row],[Date]],2)&lt;&gt;6),Holidays[[#This Row],[Date]],"01/01/1900")</f>
        <v>01/01/1900</v>
      </c>
      <c r="F188" s="296">
        <f>Holidays[[#This Row],[Date]]</f>
        <v>43946</v>
      </c>
    </row>
    <row r="189" spans="1:6" x14ac:dyDescent="0.2">
      <c r="A189" s="293">
        <v>43948</v>
      </c>
      <c r="B189" s="294" t="s">
        <v>226</v>
      </c>
      <c r="C189" s="294" t="s">
        <v>7</v>
      </c>
      <c r="D189" s="295" t="b">
        <f>OR(ISNUMBER(SEARCH('1 Controls'!$C$9,Holidays[[#This Row],[State]])),TRIM(Holidays[[#This Row],[State]])="National")</f>
        <v>0</v>
      </c>
      <c r="E189" s="293" t="str">
        <f>IF(AND(Holidays[[#This Row],[Is Holiday]]=TRUE,WEEKDAY(Holidays[[#This Row],[Date]],2)&lt;&gt;7,WEEKDAY(Holidays[[#This Row],[Date]],2)&lt;&gt;6),Holidays[[#This Row],[Date]],"01/01/1900")</f>
        <v>01/01/1900</v>
      </c>
      <c r="F189" s="296">
        <f>Holidays[[#This Row],[Date]]</f>
        <v>43948</v>
      </c>
    </row>
    <row r="190" spans="1:6" x14ac:dyDescent="0.2">
      <c r="A190" s="293">
        <v>43955</v>
      </c>
      <c r="B190" s="294" t="s">
        <v>55</v>
      </c>
      <c r="C190" s="294" t="s">
        <v>43</v>
      </c>
      <c r="D190" s="295" t="b">
        <f>OR(ISNUMBER(SEARCH('1 Controls'!$C$9,Holidays[[#This Row],[State]])),TRIM(Holidays[[#This Row],[State]])="National")</f>
        <v>0</v>
      </c>
      <c r="E190" s="293" t="str">
        <f>IF(AND(Holidays[[#This Row],[Is Holiday]]=TRUE,WEEKDAY(Holidays[[#This Row],[Date]],2)&lt;&gt;7,WEEKDAY(Holidays[[#This Row],[Date]],2)&lt;&gt;6),Holidays[[#This Row],[Date]],"01/01/1900")</f>
        <v>01/01/1900</v>
      </c>
      <c r="F190" s="296">
        <f>Holidays[[#This Row],[Date]]</f>
        <v>43955</v>
      </c>
    </row>
    <row r="191" spans="1:6" x14ac:dyDescent="0.2">
      <c r="A191" s="293">
        <v>43955</v>
      </c>
      <c r="B191" s="294" t="s">
        <v>40</v>
      </c>
      <c r="C191" s="294" t="s">
        <v>41</v>
      </c>
      <c r="D191" s="295" t="b">
        <f>OR(ISNUMBER(SEARCH('1 Controls'!$C$9,Holidays[[#This Row],[State]])),TRIM(Holidays[[#This Row],[State]])="National")</f>
        <v>1</v>
      </c>
      <c r="E191" s="293">
        <f>IF(AND(Holidays[[#This Row],[Is Holiday]]=TRUE,WEEKDAY(Holidays[[#This Row],[Date]],2)&lt;&gt;7,WEEKDAY(Holidays[[#This Row],[Date]],2)&lt;&gt;6),Holidays[[#This Row],[Date]],"01/01/1900")</f>
        <v>43955</v>
      </c>
      <c r="F191" s="296">
        <f>Holidays[[#This Row],[Date]]</f>
        <v>43955</v>
      </c>
    </row>
    <row r="192" spans="1:6" x14ac:dyDescent="0.2">
      <c r="A192" s="293">
        <v>43959</v>
      </c>
      <c r="B192" s="294" t="s">
        <v>210</v>
      </c>
      <c r="C192" s="294" t="s">
        <v>30</v>
      </c>
      <c r="D192" s="295" t="b">
        <f>OR(ISNUMBER(SEARCH('1 Controls'!$C$9,Holidays[[#This Row],[State]])),TRIM(Holidays[[#This Row],[State]])="National")</f>
        <v>0</v>
      </c>
      <c r="E192" s="293" t="str">
        <f>IF(AND(Holidays[[#This Row],[Is Holiday]]=TRUE,WEEKDAY(Holidays[[#This Row],[Date]],2)&lt;&gt;7,WEEKDAY(Holidays[[#This Row],[Date]],2)&lt;&gt;6),Holidays[[#This Row],[Date]],"01/01/1900")</f>
        <v>01/01/1900</v>
      </c>
      <c r="F192" s="296">
        <f>Holidays[[#This Row],[Date]]</f>
        <v>43959</v>
      </c>
    </row>
    <row r="193" spans="1:6" x14ac:dyDescent="0.2">
      <c r="A193" s="293">
        <v>43983</v>
      </c>
      <c r="B193" s="294" t="s">
        <v>211</v>
      </c>
      <c r="C193" s="294" t="s">
        <v>34</v>
      </c>
      <c r="D193" s="295" t="b">
        <f>OR(ISNUMBER(SEARCH('1 Controls'!$C$9,Holidays[[#This Row],[State]])),TRIM(Holidays[[#This Row],[State]])="National")</f>
        <v>0</v>
      </c>
      <c r="E193" s="293" t="str">
        <f>IF(AND(Holidays[[#This Row],[Is Holiday]]=TRUE,WEEKDAY(Holidays[[#This Row],[Date]],2)&lt;&gt;7,WEEKDAY(Holidays[[#This Row],[Date]],2)&lt;&gt;6),Holidays[[#This Row],[Date]],"01/01/1900")</f>
        <v>01/01/1900</v>
      </c>
      <c r="F193" s="296">
        <f>Holidays[[#This Row],[Date]]</f>
        <v>43983</v>
      </c>
    </row>
    <row r="194" spans="1:6" x14ac:dyDescent="0.2">
      <c r="A194" s="293">
        <v>43983</v>
      </c>
      <c r="B194" s="294" t="s">
        <v>57</v>
      </c>
      <c r="C194" s="294" t="s">
        <v>7</v>
      </c>
      <c r="D194" s="295" t="b">
        <f>OR(ISNUMBER(SEARCH('1 Controls'!$C$9,Holidays[[#This Row],[State]])),TRIM(Holidays[[#This Row],[State]])="National")</f>
        <v>0</v>
      </c>
      <c r="E194" s="293" t="str">
        <f>IF(AND(Holidays[[#This Row],[Is Holiday]]=TRUE,WEEKDAY(Holidays[[#This Row],[Date]],2)&lt;&gt;7,WEEKDAY(Holidays[[#This Row],[Date]],2)&lt;&gt;6),Holidays[[#This Row],[Date]],"01/01/1900")</f>
        <v>01/01/1900</v>
      </c>
      <c r="F194" s="296">
        <f>Holidays[[#This Row],[Date]]</f>
        <v>43983</v>
      </c>
    </row>
    <row r="195" spans="1:6" x14ac:dyDescent="0.2">
      <c r="A195" s="293">
        <v>43990</v>
      </c>
      <c r="B195" s="294" t="s">
        <v>58</v>
      </c>
      <c r="C195" s="294" t="s">
        <v>236</v>
      </c>
      <c r="D195" s="295" t="b">
        <f>OR(ISNUMBER(SEARCH('1 Controls'!$C$9,Holidays[[#This Row],[State]])),TRIM(Holidays[[#This Row],[State]])="National")</f>
        <v>0</v>
      </c>
      <c r="E195" s="293" t="str">
        <f>IF(AND(Holidays[[#This Row],[Is Holiday]]=TRUE,WEEKDAY(Holidays[[#This Row],[Date]],2)&lt;&gt;7,WEEKDAY(Holidays[[#This Row],[Date]],2)&lt;&gt;6),Holidays[[#This Row],[Date]],"01/01/1900")</f>
        <v>01/01/1900</v>
      </c>
      <c r="F195" s="296">
        <f>Holidays[[#This Row],[Date]]</f>
        <v>43990</v>
      </c>
    </row>
    <row r="196" spans="1:6" x14ac:dyDescent="0.2">
      <c r="A196" s="293">
        <v>44008</v>
      </c>
      <c r="B196" s="294" t="s">
        <v>59</v>
      </c>
      <c r="C196" s="294" t="s">
        <v>43</v>
      </c>
      <c r="D196" s="295" t="b">
        <f>OR(ISNUMBER(SEARCH('1 Controls'!$C$9,Holidays[[#This Row],[State]])),TRIM(Holidays[[#This Row],[State]])="National")</f>
        <v>0</v>
      </c>
      <c r="E196" s="293" t="str">
        <f>IF(AND(Holidays[[#This Row],[Is Holiday]]=TRUE,WEEKDAY(Holidays[[#This Row],[Date]],2)&lt;&gt;7,WEEKDAY(Holidays[[#This Row],[Date]],2)&lt;&gt;6),Holidays[[#This Row],[Date]],"01/01/1900")</f>
        <v>01/01/1900</v>
      </c>
      <c r="F196" s="296">
        <f>Holidays[[#This Row],[Date]]</f>
        <v>44008</v>
      </c>
    </row>
    <row r="197" spans="1:6" x14ac:dyDescent="0.2">
      <c r="A197" s="293">
        <v>44015</v>
      </c>
      <c r="B197" s="294" t="s">
        <v>60</v>
      </c>
      <c r="C197" s="294" t="s">
        <v>43</v>
      </c>
      <c r="D197" s="295" t="b">
        <f>OR(ISNUMBER(SEARCH('1 Controls'!$C$9,Holidays[[#This Row],[State]])),TRIM(Holidays[[#This Row],[State]])="National")</f>
        <v>0</v>
      </c>
      <c r="E197" s="293" t="str">
        <f>IF(AND(Holidays[[#This Row],[Is Holiday]]=TRUE,WEEKDAY(Holidays[[#This Row],[Date]],2)&lt;&gt;7,WEEKDAY(Holidays[[#This Row],[Date]],2)&lt;&gt;6),Holidays[[#This Row],[Date]],"01/01/1900")</f>
        <v>01/01/1900</v>
      </c>
      <c r="F197" s="296">
        <f>Holidays[[#This Row],[Date]]</f>
        <v>44015</v>
      </c>
    </row>
    <row r="198" spans="1:6" x14ac:dyDescent="0.2">
      <c r="A198" s="293">
        <v>44022</v>
      </c>
      <c r="B198" s="294" t="s">
        <v>61</v>
      </c>
      <c r="C198" s="294" t="s">
        <v>43</v>
      </c>
      <c r="D198" s="295" t="b">
        <f>OR(ISNUMBER(SEARCH('1 Controls'!$C$9,Holidays[[#This Row],[State]])),TRIM(Holidays[[#This Row],[State]])="National")</f>
        <v>0</v>
      </c>
      <c r="E198" s="293" t="str">
        <f>IF(AND(Holidays[[#This Row],[Is Holiday]]=TRUE,WEEKDAY(Holidays[[#This Row],[Date]],2)&lt;&gt;7,WEEKDAY(Holidays[[#This Row],[Date]],2)&lt;&gt;6),Holidays[[#This Row],[Date]],"01/01/1900")</f>
        <v>01/01/1900</v>
      </c>
      <c r="F198" s="296">
        <f>Holidays[[#This Row],[Date]]</f>
        <v>44022</v>
      </c>
    </row>
    <row r="199" spans="1:6" x14ac:dyDescent="0.2">
      <c r="A199" s="293">
        <v>44029</v>
      </c>
      <c r="B199" s="294" t="s">
        <v>62</v>
      </c>
      <c r="C199" s="294" t="s">
        <v>43</v>
      </c>
      <c r="D199" s="295" t="b">
        <f>OR(ISNUMBER(SEARCH('1 Controls'!$C$9,Holidays[[#This Row],[State]])),TRIM(Holidays[[#This Row],[State]])="National")</f>
        <v>0</v>
      </c>
      <c r="E199" s="293" t="str">
        <f>IF(AND(Holidays[[#This Row],[Is Holiday]]=TRUE,WEEKDAY(Holidays[[#This Row],[Date]],2)&lt;&gt;7,WEEKDAY(Holidays[[#This Row],[Date]],2)&lt;&gt;6),Holidays[[#This Row],[Date]],"01/01/1900")</f>
        <v>01/01/1900</v>
      </c>
      <c r="F199" s="296">
        <f>Holidays[[#This Row],[Date]]</f>
        <v>44029</v>
      </c>
    </row>
    <row r="200" spans="1:6" x14ac:dyDescent="0.2">
      <c r="A200" s="293">
        <v>44036</v>
      </c>
      <c r="B200" s="294" t="s">
        <v>63</v>
      </c>
      <c r="C200" s="294" t="s">
        <v>43</v>
      </c>
      <c r="D200" s="295" t="b">
        <f>OR(ISNUMBER(SEARCH('1 Controls'!$C$9,Holidays[[#This Row],[State]])),TRIM(Holidays[[#This Row],[State]])="National")</f>
        <v>0</v>
      </c>
      <c r="E200" s="293" t="str">
        <f>IF(AND(Holidays[[#This Row],[Is Holiday]]=TRUE,WEEKDAY(Holidays[[#This Row],[Date]],2)&lt;&gt;7,WEEKDAY(Holidays[[#This Row],[Date]],2)&lt;&gt;6),Holidays[[#This Row],[Date]],"01/01/1900")</f>
        <v>01/01/1900</v>
      </c>
      <c r="F200" s="296">
        <f>Holidays[[#This Row],[Date]]</f>
        <v>44036</v>
      </c>
    </row>
    <row r="201" spans="1:6" x14ac:dyDescent="0.2">
      <c r="A201" s="293">
        <v>44046</v>
      </c>
      <c r="B201" s="294" t="s">
        <v>64</v>
      </c>
      <c r="C201" s="294" t="s">
        <v>43</v>
      </c>
      <c r="D201" s="295" t="b">
        <f>OR(ISNUMBER(SEARCH('1 Controls'!$C$9,Holidays[[#This Row],[State]])),TRIM(Holidays[[#This Row],[State]])="National")</f>
        <v>0</v>
      </c>
      <c r="E201" s="293" t="str">
        <f>IF(AND(Holidays[[#This Row],[Is Holiday]]=TRUE,WEEKDAY(Holidays[[#This Row],[Date]],2)&lt;&gt;7,WEEKDAY(Holidays[[#This Row],[Date]],2)&lt;&gt;6),Holidays[[#This Row],[Date]],"01/01/1900")</f>
        <v>01/01/1900</v>
      </c>
      <c r="F201" s="296">
        <f>Holidays[[#This Row],[Date]]</f>
        <v>44046</v>
      </c>
    </row>
    <row r="202" spans="1:6" x14ac:dyDescent="0.2">
      <c r="A202" s="293">
        <v>44055</v>
      </c>
      <c r="B202" s="294" t="s">
        <v>213</v>
      </c>
      <c r="C202" s="294" t="s">
        <v>41</v>
      </c>
      <c r="D202" s="295" t="b">
        <f>OR(ISNUMBER(SEARCH('1 Controls'!$C$9,Holidays[[#This Row],[State]])),TRIM(Holidays[[#This Row],[State]])="National")</f>
        <v>1</v>
      </c>
      <c r="E202" s="293">
        <f>IF(AND(Holidays[[#This Row],[Is Holiday]]=TRUE,WEEKDAY(Holidays[[#This Row],[Date]],2)&lt;&gt;7,WEEKDAY(Holidays[[#This Row],[Date]],2)&lt;&gt;6),Holidays[[#This Row],[Date]],"01/01/1900")</f>
        <v>44055</v>
      </c>
      <c r="F202" s="296">
        <f>Holidays[[#This Row],[Date]]</f>
        <v>44055</v>
      </c>
    </row>
    <row r="203" spans="1:6" x14ac:dyDescent="0.2">
      <c r="A203" s="293" t="e">
        <v>#VALUE!</v>
      </c>
      <c r="B203" s="294" t="s">
        <v>214</v>
      </c>
      <c r="C203" s="294" t="s">
        <v>39</v>
      </c>
      <c r="D203" s="295" t="b">
        <f>OR(ISNUMBER(SEARCH('1 Controls'!$C$9,Holidays[[#This Row],[State]])),TRIM(Holidays[[#This Row],[State]])="National")</f>
        <v>0</v>
      </c>
      <c r="E203" s="293" t="e">
        <f>IF(AND(Holidays[[#This Row],[Is Holiday]]=TRUE,WEEKDAY(Holidays[[#This Row],[Date]],2)&lt;&gt;7,WEEKDAY(Holidays[[#This Row],[Date]],2)&lt;&gt;6),Holidays[[#This Row],[Date]],"01/01/1900")</f>
        <v>#VALUE!</v>
      </c>
      <c r="F203" s="296" t="e">
        <f>Holidays[[#This Row],[Date]]</f>
        <v>#VALUE!</v>
      </c>
    </row>
    <row r="204" spans="1:6" x14ac:dyDescent="0.2">
      <c r="A204" s="293">
        <v>44102</v>
      </c>
      <c r="B204" s="294" t="s">
        <v>58</v>
      </c>
      <c r="C204" s="294" t="s">
        <v>7</v>
      </c>
      <c r="D204" s="295" t="b">
        <f>OR(ISNUMBER(SEARCH('1 Controls'!$C$9,Holidays[[#This Row],[State]])),TRIM(Holidays[[#This Row],[State]])="National")</f>
        <v>0</v>
      </c>
      <c r="E204" s="293" t="str">
        <f>IF(AND(Holidays[[#This Row],[Is Holiday]]=TRUE,WEEKDAY(Holidays[[#This Row],[Date]],2)&lt;&gt;7,WEEKDAY(Holidays[[#This Row],[Date]],2)&lt;&gt;6),Holidays[[#This Row],[Date]],"01/01/1900")</f>
        <v>01/01/1900</v>
      </c>
      <c r="F204" s="296">
        <f>Holidays[[#This Row],[Date]]</f>
        <v>44102</v>
      </c>
    </row>
    <row r="205" spans="1:6" x14ac:dyDescent="0.2">
      <c r="A205" s="293">
        <v>44106</v>
      </c>
      <c r="B205" s="294" t="s">
        <v>216</v>
      </c>
      <c r="C205" s="294" t="s">
        <v>30</v>
      </c>
      <c r="D205" s="295" t="b">
        <f>OR(ISNUMBER(SEARCH('1 Controls'!$C$9,Holidays[[#This Row],[State]])),TRIM(Holidays[[#This Row],[State]])="National")</f>
        <v>0</v>
      </c>
      <c r="E205" s="293" t="str">
        <f>IF(AND(Holidays[[#This Row],[Is Holiday]]=TRUE,WEEKDAY(Holidays[[#This Row],[Date]],2)&lt;&gt;7,WEEKDAY(Holidays[[#This Row],[Date]],2)&lt;&gt;6),Holidays[[#This Row],[Date]],"01/01/1900")</f>
        <v>01/01/1900</v>
      </c>
      <c r="F205" s="296">
        <f>Holidays[[#This Row],[Date]]</f>
        <v>44106</v>
      </c>
    </row>
    <row r="206" spans="1:6" x14ac:dyDescent="0.2">
      <c r="A206" s="293">
        <v>44109</v>
      </c>
      <c r="B206" s="294" t="s">
        <v>40</v>
      </c>
      <c r="C206" s="294" t="s">
        <v>215</v>
      </c>
      <c r="D206" s="295" t="b">
        <f>OR(ISNUMBER(SEARCH('1 Controls'!$C$9,Holidays[[#This Row],[State]])),TRIM(Holidays[[#This Row],[State]])="National")</f>
        <v>0</v>
      </c>
      <c r="E206" s="293" t="str">
        <f>IF(AND(Holidays[[#This Row],[Is Holiday]]=TRUE,WEEKDAY(Holidays[[#This Row],[Date]],2)&lt;&gt;7,WEEKDAY(Holidays[[#This Row],[Date]],2)&lt;&gt;6),Holidays[[#This Row],[Date]],"01/01/1900")</f>
        <v>01/01/1900</v>
      </c>
      <c r="F206" s="296">
        <f>Holidays[[#This Row],[Date]]</f>
        <v>44109</v>
      </c>
    </row>
    <row r="207" spans="1:6" x14ac:dyDescent="0.2">
      <c r="A207" s="293">
        <v>44109</v>
      </c>
      <c r="B207" s="294" t="s">
        <v>58</v>
      </c>
      <c r="C207" s="294" t="s">
        <v>41</v>
      </c>
      <c r="D207" s="295" t="b">
        <f>OR(ISNUMBER(SEARCH('1 Controls'!$C$9,Holidays[[#This Row],[State]])),TRIM(Holidays[[#This Row],[State]])="National")</f>
        <v>1</v>
      </c>
      <c r="E207" s="293">
        <f>IF(AND(Holidays[[#This Row],[Is Holiday]]=TRUE,WEEKDAY(Holidays[[#This Row],[Date]],2)&lt;&gt;7,WEEKDAY(Holidays[[#This Row],[Date]],2)&lt;&gt;6),Holidays[[#This Row],[Date]],"01/01/1900")</f>
        <v>44109</v>
      </c>
      <c r="F207" s="296">
        <f>Holidays[[#This Row],[Date]]</f>
        <v>44109</v>
      </c>
    </row>
    <row r="208" spans="1:6" x14ac:dyDescent="0.2">
      <c r="A208" s="293">
        <v>44112</v>
      </c>
      <c r="B208" s="294" t="s">
        <v>217</v>
      </c>
      <c r="C208" s="294" t="s">
        <v>30</v>
      </c>
      <c r="D208" s="295" t="b">
        <f>OR(ISNUMBER(SEARCH('1 Controls'!$C$9,Holidays[[#This Row],[State]])),TRIM(Holidays[[#This Row],[State]])="National")</f>
        <v>0</v>
      </c>
      <c r="E208" s="293" t="str">
        <f>IF(AND(Holidays[[#This Row],[Is Holiday]]=TRUE,WEEKDAY(Holidays[[#This Row],[Date]],2)&lt;&gt;7,WEEKDAY(Holidays[[#This Row],[Date]],2)&lt;&gt;6),Holidays[[#This Row],[Date]],"01/01/1900")</f>
        <v>01/01/1900</v>
      </c>
      <c r="F208" s="296">
        <f>Holidays[[#This Row],[Date]]</f>
        <v>44112</v>
      </c>
    </row>
    <row r="209" spans="1:6" x14ac:dyDescent="0.2">
      <c r="A209" s="293">
        <v>44120</v>
      </c>
      <c r="B209" s="294" t="s">
        <v>218</v>
      </c>
      <c r="C209" s="294" t="s">
        <v>30</v>
      </c>
      <c r="D209" s="295" t="b">
        <f>OR(ISNUMBER(SEARCH('1 Controls'!$C$9,Holidays[[#This Row],[State]])),TRIM(Holidays[[#This Row],[State]])="National")</f>
        <v>0</v>
      </c>
      <c r="E209" s="293" t="str">
        <f>IF(AND(Holidays[[#This Row],[Is Holiday]]=TRUE,WEEKDAY(Holidays[[#This Row],[Date]],2)&lt;&gt;7,WEEKDAY(Holidays[[#This Row],[Date]],2)&lt;&gt;6),Holidays[[#This Row],[Date]],"01/01/1900")</f>
        <v>01/01/1900</v>
      </c>
      <c r="F209" s="296">
        <f>Holidays[[#This Row],[Date]]</f>
        <v>44120</v>
      </c>
    </row>
    <row r="210" spans="1:6" x14ac:dyDescent="0.2">
      <c r="A210" s="293">
        <v>44126</v>
      </c>
      <c r="B210" s="294" t="s">
        <v>219</v>
      </c>
      <c r="C210" s="294" t="s">
        <v>30</v>
      </c>
      <c r="D210" s="295" t="b">
        <f>OR(ISNUMBER(SEARCH('1 Controls'!$C$9,Holidays[[#This Row],[State]])),TRIM(Holidays[[#This Row],[State]])="National")</f>
        <v>0</v>
      </c>
      <c r="E210" s="293" t="str">
        <f>IF(AND(Holidays[[#This Row],[Is Holiday]]=TRUE,WEEKDAY(Holidays[[#This Row],[Date]],2)&lt;&gt;7,WEEKDAY(Holidays[[#This Row],[Date]],2)&lt;&gt;6),Holidays[[#This Row],[Date]],"01/01/1900")</f>
        <v>01/01/1900</v>
      </c>
      <c r="F210" s="296">
        <f>Holidays[[#This Row],[Date]]</f>
        <v>44126</v>
      </c>
    </row>
    <row r="211" spans="1:6" x14ac:dyDescent="0.2">
      <c r="A211" s="293">
        <v>44137</v>
      </c>
      <c r="B211" s="294" t="s">
        <v>220</v>
      </c>
      <c r="C211" s="294" t="s">
        <v>30</v>
      </c>
      <c r="D211" s="295" t="b">
        <f>OR(ISNUMBER(SEARCH('1 Controls'!$C$9,Holidays[[#This Row],[State]])),TRIM(Holidays[[#This Row],[State]])="National")</f>
        <v>0</v>
      </c>
      <c r="E211" s="293" t="str">
        <f>IF(AND(Holidays[[#This Row],[Is Holiday]]=TRUE,WEEKDAY(Holidays[[#This Row],[Date]],2)&lt;&gt;7,WEEKDAY(Holidays[[#This Row],[Date]],2)&lt;&gt;6),Holidays[[#This Row],[Date]],"01/01/1900")</f>
        <v>01/01/1900</v>
      </c>
      <c r="F211" s="296">
        <f>Holidays[[#This Row],[Date]]</f>
        <v>44137</v>
      </c>
    </row>
    <row r="212" spans="1:6" x14ac:dyDescent="0.2">
      <c r="A212" s="293">
        <v>44138</v>
      </c>
      <c r="B212" s="294" t="s">
        <v>221</v>
      </c>
      <c r="C212" s="294" t="s">
        <v>39</v>
      </c>
      <c r="D212" s="295" t="b">
        <f>OR(ISNUMBER(SEARCH('1 Controls'!$C$9,Holidays[[#This Row],[State]])),TRIM(Holidays[[#This Row],[State]])="National")</f>
        <v>0</v>
      </c>
      <c r="E212" s="293" t="str">
        <f>IF(AND(Holidays[[#This Row],[Is Holiday]]=TRUE,WEEKDAY(Holidays[[#This Row],[Date]],2)&lt;&gt;7,WEEKDAY(Holidays[[#This Row],[Date]],2)&lt;&gt;6),Holidays[[#This Row],[Date]],"01/01/1900")</f>
        <v>01/01/1900</v>
      </c>
      <c r="F212" s="296">
        <f>Holidays[[#This Row],[Date]]</f>
        <v>44138</v>
      </c>
    </row>
    <row r="213" spans="1:6" x14ac:dyDescent="0.2">
      <c r="A213" s="293">
        <v>44162</v>
      </c>
      <c r="B213" s="294" t="s">
        <v>222</v>
      </c>
      <c r="C213" s="294" t="s">
        <v>30</v>
      </c>
      <c r="D213" s="295" t="b">
        <f>OR(ISNUMBER(SEARCH('1 Controls'!$C$9,Holidays[[#This Row],[State]])),TRIM(Holidays[[#This Row],[State]])="National")</f>
        <v>0</v>
      </c>
      <c r="E213" s="293" t="str">
        <f>IF(AND(Holidays[[#This Row],[Is Holiday]]=TRUE,WEEKDAY(Holidays[[#This Row],[Date]],2)&lt;&gt;7,WEEKDAY(Holidays[[#This Row],[Date]],2)&lt;&gt;6),Holidays[[#This Row],[Date]],"01/01/1900")</f>
        <v>01/01/1900</v>
      </c>
      <c r="F213" s="296">
        <f>Holidays[[#This Row],[Date]]</f>
        <v>44162</v>
      </c>
    </row>
    <row r="214" spans="1:6" x14ac:dyDescent="0.2">
      <c r="A214" s="293">
        <v>44189</v>
      </c>
      <c r="B214" s="294" t="s">
        <v>75</v>
      </c>
      <c r="C214" s="294" t="s">
        <v>224</v>
      </c>
      <c r="D214" s="295" t="b">
        <f>OR(ISNUMBER(SEARCH('1 Controls'!$C$9,Holidays[[#This Row],[State]])),TRIM(Holidays[[#This Row],[State]])="National")</f>
        <v>0</v>
      </c>
      <c r="E214" s="293" t="str">
        <f>IF(AND(Holidays[[#This Row],[Is Holiday]]=TRUE,WEEKDAY(Holidays[[#This Row],[Date]],2)&lt;&gt;7,WEEKDAY(Holidays[[#This Row],[Date]],2)&lt;&gt;6),Holidays[[#This Row],[Date]],"01/01/1900")</f>
        <v>01/01/1900</v>
      </c>
      <c r="F214" s="296">
        <f>Holidays[[#This Row],[Date]]</f>
        <v>44189</v>
      </c>
    </row>
    <row r="215" spans="1:6" x14ac:dyDescent="0.2">
      <c r="A215" s="293">
        <v>44190</v>
      </c>
      <c r="B215" s="294" t="s">
        <v>76</v>
      </c>
      <c r="C215" s="294" t="s">
        <v>29</v>
      </c>
      <c r="D215" s="295" t="b">
        <f>OR(ISNUMBER(SEARCH('1 Controls'!$C$9,Holidays[[#This Row],[State]])),TRIM(Holidays[[#This Row],[State]])="National")</f>
        <v>1</v>
      </c>
      <c r="E215" s="293">
        <f>IF(AND(Holidays[[#This Row],[Is Holiday]]=TRUE,WEEKDAY(Holidays[[#This Row],[Date]],2)&lt;&gt;7,WEEKDAY(Holidays[[#This Row],[Date]],2)&lt;&gt;6),Holidays[[#This Row],[Date]],"01/01/1900")</f>
        <v>44190</v>
      </c>
      <c r="F215" s="296">
        <f>Holidays[[#This Row],[Date]]</f>
        <v>44190</v>
      </c>
    </row>
    <row r="216" spans="1:6" x14ac:dyDescent="0.2">
      <c r="A216" s="293">
        <v>44191</v>
      </c>
      <c r="B216" s="294" t="s">
        <v>77</v>
      </c>
      <c r="C216" s="294" t="s">
        <v>237</v>
      </c>
      <c r="D216" s="295" t="b">
        <f>OR(ISNUMBER(SEARCH('1 Controls'!$C$9,Holidays[[#This Row],[State]])),TRIM(Holidays[[#This Row],[State]])="National")</f>
        <v>1</v>
      </c>
      <c r="E216" s="293" t="str">
        <f>IF(AND(Holidays[[#This Row],[Is Holiday]]=TRUE,WEEKDAY(Holidays[[#This Row],[Date]],2)&lt;&gt;7,WEEKDAY(Holidays[[#This Row],[Date]],2)&lt;&gt;6),Holidays[[#This Row],[Date]],"01/01/1900")</f>
        <v>01/01/1900</v>
      </c>
      <c r="F216" s="296">
        <f>Holidays[[#This Row],[Date]]</f>
        <v>44191</v>
      </c>
    </row>
    <row r="217" spans="1:6" x14ac:dyDescent="0.2">
      <c r="A217" s="293">
        <v>44191</v>
      </c>
      <c r="B217" s="294" t="s">
        <v>78</v>
      </c>
      <c r="C217" s="294" t="s">
        <v>36</v>
      </c>
      <c r="D217" s="295" t="b">
        <f>OR(ISNUMBER(SEARCH('1 Controls'!$C$9,Holidays[[#This Row],[State]])),TRIM(Holidays[[#This Row],[State]])="National")</f>
        <v>0</v>
      </c>
      <c r="E217" s="293" t="str">
        <f>IF(AND(Holidays[[#This Row],[Is Holiday]]=TRUE,WEEKDAY(Holidays[[#This Row],[Date]],2)&lt;&gt;7,WEEKDAY(Holidays[[#This Row],[Date]],2)&lt;&gt;6),Holidays[[#This Row],[Date]],"01/01/1900")</f>
        <v>01/01/1900</v>
      </c>
      <c r="F217" s="296">
        <f>Holidays[[#This Row],[Date]]</f>
        <v>44191</v>
      </c>
    </row>
    <row r="218" spans="1:6" x14ac:dyDescent="0.2">
      <c r="A218" s="293">
        <v>44193</v>
      </c>
      <c r="B218" s="294" t="s">
        <v>227</v>
      </c>
      <c r="C218" s="294" t="s">
        <v>36</v>
      </c>
      <c r="D218" s="295" t="b">
        <f>OR(ISNUMBER(SEARCH('1 Controls'!$C$9,Holidays[[#This Row],[State]])),TRIM(Holidays[[#This Row],[State]])="National")</f>
        <v>0</v>
      </c>
      <c r="E218" s="293" t="str">
        <f>IF(AND(Holidays[[#This Row],[Is Holiday]]=TRUE,WEEKDAY(Holidays[[#This Row],[Date]],2)&lt;&gt;7,WEEKDAY(Holidays[[#This Row],[Date]],2)&lt;&gt;6),Holidays[[#This Row],[Date]],"01/01/1900")</f>
        <v>01/01/1900</v>
      </c>
      <c r="F218" s="296">
        <f>Holidays[[#This Row],[Date]]</f>
        <v>44193</v>
      </c>
    </row>
    <row r="219" spans="1:6" x14ac:dyDescent="0.2">
      <c r="A219" s="293">
        <v>44193</v>
      </c>
      <c r="B219" s="294" t="s">
        <v>228</v>
      </c>
      <c r="C219" s="294" t="s">
        <v>237</v>
      </c>
      <c r="D219" s="295" t="b">
        <f>OR(ISNUMBER(SEARCH('1 Controls'!$C$9,Holidays[[#This Row],[State]])),TRIM(Holidays[[#This Row],[State]])="National")</f>
        <v>1</v>
      </c>
      <c r="E219" s="293">
        <f>IF(AND(Holidays[[#This Row],[Is Holiday]]=TRUE,WEEKDAY(Holidays[[#This Row],[Date]],2)&lt;&gt;7,WEEKDAY(Holidays[[#This Row],[Date]],2)&lt;&gt;6),Holidays[[#This Row],[Date]],"01/01/1900")</f>
        <v>44193</v>
      </c>
      <c r="F219" s="296">
        <f>Holidays[[#This Row],[Date]]</f>
        <v>44193</v>
      </c>
    </row>
    <row r="220" spans="1:6" x14ac:dyDescent="0.2">
      <c r="A220" s="293">
        <v>44196</v>
      </c>
      <c r="B220" s="294" t="s">
        <v>80</v>
      </c>
      <c r="C220" s="294" t="s">
        <v>224</v>
      </c>
      <c r="D220" s="295" t="b">
        <f>OR(ISNUMBER(SEARCH('1 Controls'!$C$9,Holidays[[#This Row],[State]])),TRIM(Holidays[[#This Row],[State]])="National")</f>
        <v>0</v>
      </c>
      <c r="E220" s="293" t="str">
        <f>IF(AND(Holidays[[#This Row],[Is Holiday]]=TRUE,WEEKDAY(Holidays[[#This Row],[Date]],2)&lt;&gt;7,WEEKDAY(Holidays[[#This Row],[Date]],2)&lt;&gt;6),Holidays[[#This Row],[Date]],"01/01/1900")</f>
        <v>01/01/1900</v>
      </c>
      <c r="F220" s="296">
        <f>Holidays[[#This Row],[Date]]</f>
        <v>44196</v>
      </c>
    </row>
    <row r="221" spans="1:6" x14ac:dyDescent="0.2">
      <c r="A221" s="293">
        <v>44197</v>
      </c>
      <c r="B221" s="294" t="s">
        <v>28</v>
      </c>
      <c r="C221" s="294" t="s">
        <v>29</v>
      </c>
      <c r="D221" s="295" t="b">
        <f>OR(ISNUMBER(SEARCH('1 Controls'!$C$9,Holidays[[#This Row],[State]])),TRIM(Holidays[[#This Row],[State]])="National")</f>
        <v>1</v>
      </c>
      <c r="E221" s="293">
        <f>IF(AND(Holidays[[#This Row],[Is Holiday]]=TRUE,WEEKDAY(Holidays[[#This Row],[Date]],2)&lt;&gt;7,WEEKDAY(Holidays[[#This Row],[Date]],2)&lt;&gt;6),Holidays[[#This Row],[Date]],"01/01/1900")</f>
        <v>44197</v>
      </c>
      <c r="F221" s="296">
        <f>Holidays[[#This Row],[Date]]</f>
        <v>44197</v>
      </c>
    </row>
    <row r="222" spans="1:6" x14ac:dyDescent="0.2">
      <c r="A222" s="293">
        <v>44202</v>
      </c>
      <c r="B222" s="294" t="s">
        <v>200</v>
      </c>
      <c r="C222" s="294" t="s">
        <v>30</v>
      </c>
      <c r="D222" s="295" t="b">
        <f>OR(ISNUMBER(SEARCH('1 Controls'!$C$9,Holidays[[#This Row],[State]])),TRIM(Holidays[[#This Row],[State]])="National")</f>
        <v>0</v>
      </c>
      <c r="E222" s="293" t="str">
        <f>IF(AND(Holidays[[#This Row],[Is Holiday]]=TRUE,WEEKDAY(Holidays[[#This Row],[Date]],2)&lt;&gt;7,WEEKDAY(Holidays[[#This Row],[Date]],2)&lt;&gt;6),Holidays[[#This Row],[Date]],"01/01/1900")</f>
        <v>01/01/1900</v>
      </c>
      <c r="F222" s="296">
        <f>Holidays[[#This Row],[Date]]</f>
        <v>44202</v>
      </c>
    </row>
    <row r="223" spans="1:6" x14ac:dyDescent="0.2">
      <c r="A223" s="293">
        <v>44222</v>
      </c>
      <c r="B223" s="294" t="s">
        <v>33</v>
      </c>
      <c r="C223" s="294" t="s">
        <v>29</v>
      </c>
      <c r="D223" s="295" t="b">
        <f>OR(ISNUMBER(SEARCH('1 Controls'!$C$9,Holidays[[#This Row],[State]])),TRIM(Holidays[[#This Row],[State]])="National")</f>
        <v>1</v>
      </c>
      <c r="E223" s="293">
        <f>IF(AND(Holidays[[#This Row],[Is Holiday]]=TRUE,WEEKDAY(Holidays[[#This Row],[Date]],2)&lt;&gt;7,WEEKDAY(Holidays[[#This Row],[Date]],2)&lt;&gt;6),Holidays[[#This Row],[Date]],"01/01/1900")</f>
        <v>44222</v>
      </c>
      <c r="F223" s="296">
        <f>Holidays[[#This Row],[Date]]</f>
        <v>44222</v>
      </c>
    </row>
    <row r="224" spans="1:6" x14ac:dyDescent="0.2">
      <c r="A224" s="293">
        <v>44235</v>
      </c>
      <c r="B224" s="294" t="s">
        <v>201</v>
      </c>
      <c r="C224" s="294" t="s">
        <v>30</v>
      </c>
      <c r="D224" s="295" t="b">
        <f>OR(ISNUMBER(SEARCH('1 Controls'!$C$9,Holidays[[#This Row],[State]])),TRIM(Holidays[[#This Row],[State]])="National")</f>
        <v>0</v>
      </c>
      <c r="E224" s="293" t="str">
        <f>IF(AND(Holidays[[#This Row],[Is Holiday]]=TRUE,WEEKDAY(Holidays[[#This Row],[Date]],2)&lt;&gt;7,WEEKDAY(Holidays[[#This Row],[Date]],2)&lt;&gt;6),Holidays[[#This Row],[Date]],"01/01/1900")</f>
        <v>01/01/1900</v>
      </c>
      <c r="F224" s="296">
        <f>Holidays[[#This Row],[Date]]</f>
        <v>44235</v>
      </c>
    </row>
    <row r="225" spans="1:6" x14ac:dyDescent="0.2">
      <c r="A225" s="293">
        <v>44251</v>
      </c>
      <c r="B225" s="294" t="s">
        <v>202</v>
      </c>
      <c r="C225" s="294" t="s">
        <v>30</v>
      </c>
      <c r="D225" s="295" t="b">
        <f>OR(ISNUMBER(SEARCH('1 Controls'!$C$9,Holidays[[#This Row],[State]])),TRIM(Holidays[[#This Row],[State]])="National")</f>
        <v>0</v>
      </c>
      <c r="E225" s="293" t="str">
        <f>IF(AND(Holidays[[#This Row],[Is Holiday]]=TRUE,WEEKDAY(Holidays[[#This Row],[Date]],2)&lt;&gt;7,WEEKDAY(Holidays[[#This Row],[Date]],2)&lt;&gt;6),Holidays[[#This Row],[Date]],"01/01/1900")</f>
        <v>01/01/1900</v>
      </c>
      <c r="F225" s="296">
        <f>Holidays[[#This Row],[Date]]</f>
        <v>44251</v>
      </c>
    </row>
    <row r="226" spans="1:6" x14ac:dyDescent="0.2">
      <c r="A226" s="293">
        <v>44256</v>
      </c>
      <c r="B226" s="294" t="s">
        <v>40</v>
      </c>
      <c r="C226" s="294" t="s">
        <v>7</v>
      </c>
      <c r="D226" s="295" t="b">
        <f>OR(ISNUMBER(SEARCH('1 Controls'!$C$9,Holidays[[#This Row],[State]])),TRIM(Holidays[[#This Row],[State]])="National")</f>
        <v>0</v>
      </c>
      <c r="E226" s="293" t="str">
        <f>IF(AND(Holidays[[#This Row],[Is Holiday]]=TRUE,WEEKDAY(Holidays[[#This Row],[Date]],2)&lt;&gt;7,WEEKDAY(Holidays[[#This Row],[Date]],2)&lt;&gt;6),Holidays[[#This Row],[Date]],"01/01/1900")</f>
        <v>01/01/1900</v>
      </c>
      <c r="F226" s="296">
        <f>Holidays[[#This Row],[Date]]</f>
        <v>44256</v>
      </c>
    </row>
    <row r="227" spans="1:6" x14ac:dyDescent="0.2">
      <c r="A227" s="293">
        <v>44257</v>
      </c>
      <c r="B227" s="294" t="s">
        <v>203</v>
      </c>
      <c r="C227" s="294" t="s">
        <v>30</v>
      </c>
      <c r="D227" s="295" t="b">
        <f>OR(ISNUMBER(SEARCH('1 Controls'!$C$9,Holidays[[#This Row],[State]])),TRIM(Holidays[[#This Row],[State]])="National")</f>
        <v>0</v>
      </c>
      <c r="E227" s="293" t="str">
        <f>IF(AND(Holidays[[#This Row],[Is Holiday]]=TRUE,WEEKDAY(Holidays[[#This Row],[Date]],2)&lt;&gt;7,WEEKDAY(Holidays[[#This Row],[Date]],2)&lt;&gt;6),Holidays[[#This Row],[Date]],"01/01/1900")</f>
        <v>01/01/1900</v>
      </c>
      <c r="F227" s="296">
        <f>Holidays[[#This Row],[Date]]</f>
        <v>44257</v>
      </c>
    </row>
    <row r="228" spans="1:6" x14ac:dyDescent="0.2">
      <c r="A228" s="293">
        <v>44263</v>
      </c>
      <c r="B228" s="294" t="s">
        <v>204</v>
      </c>
      <c r="C228" s="294" t="s">
        <v>36</v>
      </c>
      <c r="D228" s="295" t="b">
        <f>OR(ISNUMBER(SEARCH('1 Controls'!$C$9,Holidays[[#This Row],[State]])),TRIM(Holidays[[#This Row],[State]])="National")</f>
        <v>0</v>
      </c>
      <c r="E228" s="293" t="str">
        <f>IF(AND(Holidays[[#This Row],[Is Holiday]]=TRUE,WEEKDAY(Holidays[[#This Row],[Date]],2)&lt;&gt;7,WEEKDAY(Holidays[[#This Row],[Date]],2)&lt;&gt;6),Holidays[[#This Row],[Date]],"01/01/1900")</f>
        <v>01/01/1900</v>
      </c>
      <c r="F228" s="296">
        <f>Holidays[[#This Row],[Date]]</f>
        <v>44263</v>
      </c>
    </row>
    <row r="229" spans="1:6" x14ac:dyDescent="0.2">
      <c r="A229" s="293">
        <v>44263</v>
      </c>
      <c r="B229" s="294" t="s">
        <v>44</v>
      </c>
      <c r="C229" s="294" t="s">
        <v>34</v>
      </c>
      <c r="D229" s="295" t="b">
        <f>OR(ISNUMBER(SEARCH('1 Controls'!$C$9,Holidays[[#This Row],[State]])),TRIM(Holidays[[#This Row],[State]])="National")</f>
        <v>0</v>
      </c>
      <c r="E229" s="293" t="str">
        <f>IF(AND(Holidays[[#This Row],[Is Holiday]]=TRUE,WEEKDAY(Holidays[[#This Row],[Date]],2)&lt;&gt;7,WEEKDAY(Holidays[[#This Row],[Date]],2)&lt;&gt;6),Holidays[[#This Row],[Date]],"01/01/1900")</f>
        <v>01/01/1900</v>
      </c>
      <c r="F229" s="296">
        <f>Holidays[[#This Row],[Date]]</f>
        <v>44263</v>
      </c>
    </row>
    <row r="230" spans="1:6" x14ac:dyDescent="0.2">
      <c r="A230" s="293">
        <v>44263</v>
      </c>
      <c r="B230" s="294" t="s">
        <v>205</v>
      </c>
      <c r="C230" s="294" t="s">
        <v>30</v>
      </c>
      <c r="D230" s="295" t="b">
        <f>OR(ISNUMBER(SEARCH('1 Controls'!$C$9,Holidays[[#This Row],[State]])),TRIM(Holidays[[#This Row],[State]])="National")</f>
        <v>0</v>
      </c>
      <c r="E230" s="293" t="str">
        <f>IF(AND(Holidays[[#This Row],[Is Holiday]]=TRUE,WEEKDAY(Holidays[[#This Row],[Date]],2)&lt;&gt;7,WEEKDAY(Holidays[[#This Row],[Date]],2)&lt;&gt;6),Holidays[[#This Row],[Date]],"01/01/1900")</f>
        <v>01/01/1900</v>
      </c>
      <c r="F230" s="296">
        <f>Holidays[[#This Row],[Date]]</f>
        <v>44263</v>
      </c>
    </row>
    <row r="231" spans="1:6" x14ac:dyDescent="0.2">
      <c r="A231" s="293">
        <v>44263</v>
      </c>
      <c r="B231" s="294" t="s">
        <v>40</v>
      </c>
      <c r="C231" s="294" t="s">
        <v>39</v>
      </c>
      <c r="D231" s="295" t="b">
        <f>OR(ISNUMBER(SEARCH('1 Controls'!$C$9,Holidays[[#This Row],[State]])),TRIM(Holidays[[#This Row],[State]])="National")</f>
        <v>0</v>
      </c>
      <c r="E231" s="293" t="str">
        <f>IF(AND(Holidays[[#This Row],[Is Holiday]]=TRUE,WEEKDAY(Holidays[[#This Row],[Date]],2)&lt;&gt;7,WEEKDAY(Holidays[[#This Row],[Date]],2)&lt;&gt;6),Holidays[[#This Row],[Date]],"01/01/1900")</f>
        <v>01/01/1900</v>
      </c>
      <c r="F231" s="296">
        <f>Holidays[[#This Row],[Date]]</f>
        <v>44263</v>
      </c>
    </row>
    <row r="232" spans="1:6" x14ac:dyDescent="0.2">
      <c r="A232" s="293">
        <v>44288</v>
      </c>
      <c r="B232" s="294" t="s">
        <v>46</v>
      </c>
      <c r="C232" s="294" t="s">
        <v>29</v>
      </c>
      <c r="D232" s="295" t="b">
        <f>OR(ISNUMBER(SEARCH('1 Controls'!$C$9,Holidays[[#This Row],[State]])),TRIM(Holidays[[#This Row],[State]])="National")</f>
        <v>1</v>
      </c>
      <c r="E232" s="293">
        <f>IF(AND(Holidays[[#This Row],[Is Holiday]]=TRUE,WEEKDAY(Holidays[[#This Row],[Date]],2)&lt;&gt;7,WEEKDAY(Holidays[[#This Row],[Date]],2)&lt;&gt;6),Holidays[[#This Row],[Date]],"01/01/1900")</f>
        <v>44288</v>
      </c>
      <c r="F232" s="296">
        <f>Holidays[[#This Row],[Date]]</f>
        <v>44288</v>
      </c>
    </row>
    <row r="233" spans="1:6" x14ac:dyDescent="0.2">
      <c r="A233" s="293">
        <v>44289</v>
      </c>
      <c r="B233" s="294" t="s">
        <v>206</v>
      </c>
      <c r="C233" s="294" t="s">
        <v>235</v>
      </c>
      <c r="D233" s="295" t="b">
        <f>OR(ISNUMBER(SEARCH('1 Controls'!$C$9,Holidays[[#This Row],[State]])),TRIM(Holidays[[#This Row],[State]])="National")</f>
        <v>1</v>
      </c>
      <c r="E233" s="293" t="str">
        <f>IF(AND(Holidays[[#This Row],[Is Holiday]]=TRUE,WEEKDAY(Holidays[[#This Row],[Date]],2)&lt;&gt;7,WEEKDAY(Holidays[[#This Row],[Date]],2)&lt;&gt;6),Holidays[[#This Row],[Date]],"01/01/1900")</f>
        <v>01/01/1900</v>
      </c>
      <c r="F233" s="296">
        <f>Holidays[[#This Row],[Date]]</f>
        <v>44289</v>
      </c>
    </row>
    <row r="234" spans="1:6" x14ac:dyDescent="0.2">
      <c r="A234" s="293">
        <v>44290</v>
      </c>
      <c r="B234" s="294" t="s">
        <v>49</v>
      </c>
      <c r="C234" s="294" t="s">
        <v>208</v>
      </c>
      <c r="D234" s="295" t="b">
        <f>OR(ISNUMBER(SEARCH('1 Controls'!$C$9,Holidays[[#This Row],[State]])),TRIM(Holidays[[#This Row],[State]])="National")</f>
        <v>1</v>
      </c>
      <c r="E234" s="293" t="str">
        <f>IF(AND(Holidays[[#This Row],[Is Holiday]]=TRUE,WEEKDAY(Holidays[[#This Row],[Date]],2)&lt;&gt;7,WEEKDAY(Holidays[[#This Row],[Date]],2)&lt;&gt;6),Holidays[[#This Row],[Date]],"01/01/1900")</f>
        <v>01/01/1900</v>
      </c>
      <c r="F234" s="296">
        <f>Holidays[[#This Row],[Date]]</f>
        <v>44290</v>
      </c>
    </row>
    <row r="235" spans="1:6" x14ac:dyDescent="0.2">
      <c r="A235" s="293">
        <v>44291</v>
      </c>
      <c r="B235" s="294" t="s">
        <v>51</v>
      </c>
      <c r="C235" s="294" t="s">
        <v>29</v>
      </c>
      <c r="D235" s="295" t="b">
        <f>OR(ISNUMBER(SEARCH('1 Controls'!$C$9,Holidays[[#This Row],[State]])),TRIM(Holidays[[#This Row],[State]])="National")</f>
        <v>1</v>
      </c>
      <c r="E235" s="293">
        <f>IF(AND(Holidays[[#This Row],[Is Holiday]]=TRUE,WEEKDAY(Holidays[[#This Row],[Date]],2)&lt;&gt;7,WEEKDAY(Holidays[[#This Row],[Date]],2)&lt;&gt;6),Holidays[[#This Row],[Date]],"01/01/1900")</f>
        <v>44291</v>
      </c>
      <c r="F235" s="296">
        <f>Holidays[[#This Row],[Date]]</f>
        <v>44291</v>
      </c>
    </row>
    <row r="236" spans="1:6" x14ac:dyDescent="0.2">
      <c r="A236" s="293">
        <v>44292</v>
      </c>
      <c r="B236" s="294" t="s">
        <v>209</v>
      </c>
      <c r="C236" s="294" t="s">
        <v>30</v>
      </c>
      <c r="D236" s="295" t="b">
        <f>OR(ISNUMBER(SEARCH('1 Controls'!$C$9,Holidays[[#This Row],[State]])),TRIM(Holidays[[#This Row],[State]])="National")</f>
        <v>0</v>
      </c>
      <c r="E236" s="293" t="str">
        <f>IF(AND(Holidays[[#This Row],[Is Holiday]]=TRUE,WEEKDAY(Holidays[[#This Row],[Date]],2)&lt;&gt;7,WEEKDAY(Holidays[[#This Row],[Date]],2)&lt;&gt;6),Holidays[[#This Row],[Date]],"01/01/1900")</f>
        <v>01/01/1900</v>
      </c>
      <c r="F236" s="296">
        <f>Holidays[[#This Row],[Date]]</f>
        <v>44292</v>
      </c>
    </row>
    <row r="237" spans="1:6" x14ac:dyDescent="0.2">
      <c r="A237" s="293">
        <v>44311</v>
      </c>
      <c r="B237" s="294" t="s">
        <v>53</v>
      </c>
      <c r="C237" s="294" t="s">
        <v>29</v>
      </c>
      <c r="D237" s="295" t="b">
        <f>OR(ISNUMBER(SEARCH('1 Controls'!$C$9,Holidays[[#This Row],[State]])),TRIM(Holidays[[#This Row],[State]])="National")</f>
        <v>1</v>
      </c>
      <c r="E237" s="293" t="str">
        <f>IF(AND(Holidays[[#This Row],[Is Holiday]]=TRUE,WEEKDAY(Holidays[[#This Row],[Date]],2)&lt;&gt;7,WEEKDAY(Holidays[[#This Row],[Date]],2)&lt;&gt;6),Holidays[[#This Row],[Date]],"01/01/1900")</f>
        <v>01/01/1900</v>
      </c>
      <c r="F237" s="296">
        <f>Holidays[[#This Row],[Date]]</f>
        <v>44311</v>
      </c>
    </row>
    <row r="238" spans="1:6" x14ac:dyDescent="0.2">
      <c r="A238" s="293">
        <v>44312</v>
      </c>
      <c r="B238" s="294" t="s">
        <v>226</v>
      </c>
      <c r="C238" s="294" t="s">
        <v>229</v>
      </c>
      <c r="D238" s="295" t="b">
        <f>OR(ISNUMBER(SEARCH('1 Controls'!$C$9,Holidays[[#This Row],[State]])),TRIM(Holidays[[#This Row],[State]])="National")</f>
        <v>0</v>
      </c>
      <c r="E238" s="293" t="str">
        <f>IF(AND(Holidays[[#This Row],[Is Holiday]]=TRUE,WEEKDAY(Holidays[[#This Row],[Date]],2)&lt;&gt;7,WEEKDAY(Holidays[[#This Row],[Date]],2)&lt;&gt;6),Holidays[[#This Row],[Date]],"01/01/1900")</f>
        <v>01/01/1900</v>
      </c>
      <c r="F238" s="296">
        <f>Holidays[[#This Row],[Date]]</f>
        <v>44312</v>
      </c>
    </row>
    <row r="239" spans="1:6" x14ac:dyDescent="0.2">
      <c r="A239" s="293">
        <v>44319</v>
      </c>
      <c r="B239" s="294" t="s">
        <v>40</v>
      </c>
      <c r="C239" s="294" t="s">
        <v>41</v>
      </c>
      <c r="D239" s="295" t="b">
        <f>OR(ISNUMBER(SEARCH('1 Controls'!$C$9,Holidays[[#This Row],[State]])),TRIM(Holidays[[#This Row],[State]])="National")</f>
        <v>1</v>
      </c>
      <c r="E239" s="293">
        <f>IF(AND(Holidays[[#This Row],[Is Holiday]]=TRUE,WEEKDAY(Holidays[[#This Row],[Date]],2)&lt;&gt;7,WEEKDAY(Holidays[[#This Row],[Date]],2)&lt;&gt;6),Holidays[[#This Row],[Date]],"01/01/1900")</f>
        <v>44319</v>
      </c>
      <c r="F239" s="296">
        <f>Holidays[[#This Row],[Date]]</f>
        <v>44319</v>
      </c>
    </row>
    <row r="240" spans="1:6" x14ac:dyDescent="0.2">
      <c r="A240" s="293">
        <v>44319</v>
      </c>
      <c r="B240" s="294" t="s">
        <v>55</v>
      </c>
      <c r="C240" s="294" t="s">
        <v>43</v>
      </c>
      <c r="D240" s="295" t="b">
        <f>OR(ISNUMBER(SEARCH('1 Controls'!$C$9,Holidays[[#This Row],[State]])),TRIM(Holidays[[#This Row],[State]])="National")</f>
        <v>0</v>
      </c>
      <c r="E240" s="293" t="str">
        <f>IF(AND(Holidays[[#This Row],[Is Holiday]]=TRUE,WEEKDAY(Holidays[[#This Row],[Date]],2)&lt;&gt;7,WEEKDAY(Holidays[[#This Row],[Date]],2)&lt;&gt;6),Holidays[[#This Row],[Date]],"01/01/1900")</f>
        <v>01/01/1900</v>
      </c>
      <c r="F240" s="296">
        <f>Holidays[[#This Row],[Date]]</f>
        <v>44319</v>
      </c>
    </row>
    <row r="241" spans="1:6" x14ac:dyDescent="0.2">
      <c r="A241" s="293">
        <v>44323</v>
      </c>
      <c r="B241" s="294" t="s">
        <v>210</v>
      </c>
      <c r="C241" s="294" t="s">
        <v>30</v>
      </c>
      <c r="D241" s="295" t="b">
        <f>OR(ISNUMBER(SEARCH('1 Controls'!$C$9,Holidays[[#This Row],[State]])),TRIM(Holidays[[#This Row],[State]])="National")</f>
        <v>0</v>
      </c>
      <c r="E241" s="293" t="str">
        <f>IF(AND(Holidays[[#This Row],[Is Holiday]]=TRUE,WEEKDAY(Holidays[[#This Row],[Date]],2)&lt;&gt;7,WEEKDAY(Holidays[[#This Row],[Date]],2)&lt;&gt;6),Holidays[[#This Row],[Date]],"01/01/1900")</f>
        <v>01/01/1900</v>
      </c>
      <c r="F241" s="296">
        <f>Holidays[[#This Row],[Date]]</f>
        <v>44323</v>
      </c>
    </row>
    <row r="242" spans="1:6" x14ac:dyDescent="0.2">
      <c r="A242" s="293">
        <v>44347</v>
      </c>
      <c r="B242" s="294" t="s">
        <v>211</v>
      </c>
      <c r="C242" s="294" t="s">
        <v>34</v>
      </c>
      <c r="D242" s="295" t="b">
        <f>OR(ISNUMBER(SEARCH('1 Controls'!$C$9,Holidays[[#This Row],[State]])),TRIM(Holidays[[#This Row],[State]])="National")</f>
        <v>0</v>
      </c>
      <c r="E242" s="293" t="str">
        <f>IF(AND(Holidays[[#This Row],[Is Holiday]]=TRUE,WEEKDAY(Holidays[[#This Row],[Date]],2)&lt;&gt;7,WEEKDAY(Holidays[[#This Row],[Date]],2)&lt;&gt;6),Holidays[[#This Row],[Date]],"01/01/1900")</f>
        <v>01/01/1900</v>
      </c>
      <c r="F242" s="296">
        <f>Holidays[[#This Row],[Date]]</f>
        <v>44347</v>
      </c>
    </row>
    <row r="243" spans="1:6" x14ac:dyDescent="0.2">
      <c r="A243" s="293">
        <v>44354</v>
      </c>
      <c r="B243" s="294" t="s">
        <v>57</v>
      </c>
      <c r="C243" s="294" t="s">
        <v>7</v>
      </c>
      <c r="D243" s="295" t="b">
        <f>OR(ISNUMBER(SEARCH('1 Controls'!$C$9,Holidays[[#This Row],[State]])),TRIM(Holidays[[#This Row],[State]])="National")</f>
        <v>0</v>
      </c>
      <c r="E243" s="293" t="str">
        <f>IF(AND(Holidays[[#This Row],[Is Holiday]]=TRUE,WEEKDAY(Holidays[[#This Row],[Date]],2)&lt;&gt;7,WEEKDAY(Holidays[[#This Row],[Date]],2)&lt;&gt;6),Holidays[[#This Row],[Date]],"01/01/1900")</f>
        <v>01/01/1900</v>
      </c>
      <c r="F243" s="296">
        <f>Holidays[[#This Row],[Date]]</f>
        <v>44354</v>
      </c>
    </row>
    <row r="244" spans="1:6" x14ac:dyDescent="0.2">
      <c r="A244" s="293">
        <v>44361</v>
      </c>
      <c r="B244" s="294" t="s">
        <v>58</v>
      </c>
      <c r="C244" s="294" t="s">
        <v>236</v>
      </c>
      <c r="D244" s="295" t="b">
        <f>OR(ISNUMBER(SEARCH('1 Controls'!$C$9,Holidays[[#This Row],[State]])),TRIM(Holidays[[#This Row],[State]])="National")</f>
        <v>0</v>
      </c>
      <c r="E244" s="293" t="str">
        <f>IF(AND(Holidays[[#This Row],[Is Holiday]]=TRUE,WEEKDAY(Holidays[[#This Row],[Date]],2)&lt;&gt;7,WEEKDAY(Holidays[[#This Row],[Date]],2)&lt;&gt;6),Holidays[[#This Row],[Date]],"01/01/1900")</f>
        <v>01/01/1900</v>
      </c>
      <c r="F244" s="296">
        <f>Holidays[[#This Row],[Date]]</f>
        <v>44361</v>
      </c>
    </row>
    <row r="245" spans="1:6" x14ac:dyDescent="0.2">
      <c r="A245" s="293">
        <v>44372</v>
      </c>
      <c r="B245" s="294" t="s">
        <v>59</v>
      </c>
      <c r="C245" s="294" t="s">
        <v>43</v>
      </c>
      <c r="D245" s="295" t="b">
        <f>OR(ISNUMBER(SEARCH('1 Controls'!$C$9,Holidays[[#This Row],[State]])),TRIM(Holidays[[#This Row],[State]])="National")</f>
        <v>0</v>
      </c>
      <c r="E245" s="293" t="str">
        <f>IF(AND(Holidays[[#This Row],[Is Holiday]]=TRUE,WEEKDAY(Holidays[[#This Row],[Date]],2)&lt;&gt;7,WEEKDAY(Holidays[[#This Row],[Date]],2)&lt;&gt;6),Holidays[[#This Row],[Date]],"01/01/1900")</f>
        <v>01/01/1900</v>
      </c>
      <c r="F245" s="296">
        <f>Holidays[[#This Row],[Date]]</f>
        <v>44372</v>
      </c>
    </row>
    <row r="246" spans="1:6" x14ac:dyDescent="0.2">
      <c r="A246" s="293">
        <v>44379</v>
      </c>
      <c r="B246" s="294" t="s">
        <v>60</v>
      </c>
      <c r="C246" s="294" t="s">
        <v>43</v>
      </c>
      <c r="D246" s="295" t="b">
        <f>OR(ISNUMBER(SEARCH('1 Controls'!$C$9,Holidays[[#This Row],[State]])),TRIM(Holidays[[#This Row],[State]])="National")</f>
        <v>0</v>
      </c>
      <c r="E246" s="293" t="str">
        <f>IF(AND(Holidays[[#This Row],[Is Holiday]]=TRUE,WEEKDAY(Holidays[[#This Row],[Date]],2)&lt;&gt;7,WEEKDAY(Holidays[[#This Row],[Date]],2)&lt;&gt;6),Holidays[[#This Row],[Date]],"01/01/1900")</f>
        <v>01/01/1900</v>
      </c>
      <c r="F246" s="296">
        <f>Holidays[[#This Row],[Date]]</f>
        <v>44379</v>
      </c>
    </row>
    <row r="247" spans="1:6" x14ac:dyDescent="0.2">
      <c r="A247" s="293">
        <v>44386</v>
      </c>
      <c r="B247" s="294" t="s">
        <v>61</v>
      </c>
      <c r="C247" s="294" t="s">
        <v>43</v>
      </c>
      <c r="D247" s="295" t="b">
        <f>OR(ISNUMBER(SEARCH('1 Controls'!$C$9,Holidays[[#This Row],[State]])),TRIM(Holidays[[#This Row],[State]])="National")</f>
        <v>0</v>
      </c>
      <c r="E247" s="293" t="str">
        <f>IF(AND(Holidays[[#This Row],[Is Holiday]]=TRUE,WEEKDAY(Holidays[[#This Row],[Date]],2)&lt;&gt;7,WEEKDAY(Holidays[[#This Row],[Date]],2)&lt;&gt;6),Holidays[[#This Row],[Date]],"01/01/1900")</f>
        <v>01/01/1900</v>
      </c>
      <c r="F247" s="296">
        <f>Holidays[[#This Row],[Date]]</f>
        <v>44386</v>
      </c>
    </row>
    <row r="248" spans="1:6" x14ac:dyDescent="0.2">
      <c r="A248" s="293">
        <v>44393</v>
      </c>
      <c r="B248" s="294" t="s">
        <v>62</v>
      </c>
      <c r="C248" s="294" t="s">
        <v>43</v>
      </c>
      <c r="D248" s="295" t="b">
        <f>OR(ISNUMBER(SEARCH('1 Controls'!$C$9,Holidays[[#This Row],[State]])),TRIM(Holidays[[#This Row],[State]])="National")</f>
        <v>0</v>
      </c>
      <c r="E248" s="293" t="str">
        <f>IF(AND(Holidays[[#This Row],[Is Holiday]]=TRUE,WEEKDAY(Holidays[[#This Row],[Date]],2)&lt;&gt;7,WEEKDAY(Holidays[[#This Row],[Date]],2)&lt;&gt;6),Holidays[[#This Row],[Date]],"01/01/1900")</f>
        <v>01/01/1900</v>
      </c>
      <c r="F248" s="296">
        <f>Holidays[[#This Row],[Date]]</f>
        <v>44393</v>
      </c>
    </row>
    <row r="249" spans="1:6" x14ac:dyDescent="0.2">
      <c r="A249" s="293">
        <v>44400</v>
      </c>
      <c r="B249" s="294" t="s">
        <v>63</v>
      </c>
      <c r="C249" s="294" t="s">
        <v>43</v>
      </c>
      <c r="D249" s="295" t="b">
        <f>OR(ISNUMBER(SEARCH('1 Controls'!$C$9,Holidays[[#This Row],[State]])),TRIM(Holidays[[#This Row],[State]])="National")</f>
        <v>0</v>
      </c>
      <c r="E249" s="293" t="str">
        <f>IF(AND(Holidays[[#This Row],[Is Holiday]]=TRUE,WEEKDAY(Holidays[[#This Row],[Date]],2)&lt;&gt;7,WEEKDAY(Holidays[[#This Row],[Date]],2)&lt;&gt;6),Holidays[[#This Row],[Date]],"01/01/1900")</f>
        <v>01/01/1900</v>
      </c>
      <c r="F249" s="296">
        <f>Holidays[[#This Row],[Date]]</f>
        <v>44400</v>
      </c>
    </row>
    <row r="250" spans="1:6" x14ac:dyDescent="0.2">
      <c r="A250" s="293">
        <v>44410</v>
      </c>
      <c r="B250" s="294" t="s">
        <v>64</v>
      </c>
      <c r="C250" s="294" t="s">
        <v>43</v>
      </c>
      <c r="D250" s="295" t="b">
        <f>OR(ISNUMBER(SEARCH('1 Controls'!$C$9,Holidays[[#This Row],[State]])),TRIM(Holidays[[#This Row],[State]])="National")</f>
        <v>0</v>
      </c>
      <c r="E250" s="293" t="str">
        <f>IF(AND(Holidays[[#This Row],[Is Holiday]]=TRUE,WEEKDAY(Holidays[[#This Row],[Date]],2)&lt;&gt;7,WEEKDAY(Holidays[[#This Row],[Date]],2)&lt;&gt;6),Holidays[[#This Row],[Date]],"01/01/1900")</f>
        <v>01/01/1900</v>
      </c>
      <c r="F250" s="296">
        <f>Holidays[[#This Row],[Date]]</f>
        <v>44410</v>
      </c>
    </row>
    <row r="251" spans="1:6" x14ac:dyDescent="0.2">
      <c r="A251" s="293">
        <v>44419</v>
      </c>
      <c r="B251" s="294" t="s">
        <v>213</v>
      </c>
      <c r="C251" s="294" t="s">
        <v>41</v>
      </c>
      <c r="D251" s="295" t="b">
        <f>OR(ISNUMBER(SEARCH('1 Controls'!$C$9,Holidays[[#This Row],[State]])),TRIM(Holidays[[#This Row],[State]])="National")</f>
        <v>1</v>
      </c>
      <c r="E251" s="293">
        <f>IF(AND(Holidays[[#This Row],[Is Holiday]]=TRUE,WEEKDAY(Holidays[[#This Row],[Date]],2)&lt;&gt;7,WEEKDAY(Holidays[[#This Row],[Date]],2)&lt;&gt;6),Holidays[[#This Row],[Date]],"01/01/1900")</f>
        <v>44419</v>
      </c>
      <c r="F251" s="296">
        <f>Holidays[[#This Row],[Date]]</f>
        <v>44419</v>
      </c>
    </row>
    <row r="252" spans="1:6" x14ac:dyDescent="0.2">
      <c r="A252" s="293" t="e">
        <v>#VALUE!</v>
      </c>
      <c r="B252" s="294" t="s">
        <v>214</v>
      </c>
      <c r="C252" s="294" t="s">
        <v>39</v>
      </c>
      <c r="D252" s="295" t="b">
        <f>OR(ISNUMBER(SEARCH('1 Controls'!$C$9,Holidays[[#This Row],[State]])),TRIM(Holidays[[#This Row],[State]])="National")</f>
        <v>0</v>
      </c>
      <c r="E252" s="293" t="e">
        <f>IF(AND(Holidays[[#This Row],[Is Holiday]]=TRUE,WEEKDAY(Holidays[[#This Row],[Date]],2)&lt;&gt;7,WEEKDAY(Holidays[[#This Row],[Date]],2)&lt;&gt;6),Holidays[[#This Row],[Date]],"01/01/1900")</f>
        <v>#VALUE!</v>
      </c>
      <c r="F252" s="296" t="e">
        <f>Holidays[[#This Row],[Date]]</f>
        <v>#VALUE!</v>
      </c>
    </row>
    <row r="253" spans="1:6" x14ac:dyDescent="0.2">
      <c r="A253" s="293">
        <v>44466</v>
      </c>
      <c r="B253" s="294" t="s">
        <v>58</v>
      </c>
      <c r="C253" s="294" t="s">
        <v>7</v>
      </c>
      <c r="D253" s="295" t="b">
        <f>OR(ISNUMBER(SEARCH('1 Controls'!$C$9,Holidays[[#This Row],[State]])),TRIM(Holidays[[#This Row],[State]])="National")</f>
        <v>0</v>
      </c>
      <c r="E253" s="293" t="str">
        <f>IF(AND(Holidays[[#This Row],[Is Holiday]]=TRUE,WEEKDAY(Holidays[[#This Row],[Date]],2)&lt;&gt;7,WEEKDAY(Holidays[[#This Row],[Date]],2)&lt;&gt;6),Holidays[[#This Row],[Date]],"01/01/1900")</f>
        <v>01/01/1900</v>
      </c>
      <c r="F253" s="296">
        <f>Holidays[[#This Row],[Date]]</f>
        <v>44466</v>
      </c>
    </row>
    <row r="254" spans="1:6" x14ac:dyDescent="0.2">
      <c r="A254" s="293">
        <v>44470</v>
      </c>
      <c r="B254" s="294" t="s">
        <v>216</v>
      </c>
      <c r="C254" s="294" t="s">
        <v>30</v>
      </c>
      <c r="D254" s="295" t="b">
        <f>OR(ISNUMBER(SEARCH('1 Controls'!$C$9,Holidays[[#This Row],[State]])),TRIM(Holidays[[#This Row],[State]])="National")</f>
        <v>0</v>
      </c>
      <c r="E254" s="293" t="str">
        <f>IF(AND(Holidays[[#This Row],[Is Holiday]]=TRUE,WEEKDAY(Holidays[[#This Row],[Date]],2)&lt;&gt;7,WEEKDAY(Holidays[[#This Row],[Date]],2)&lt;&gt;6),Holidays[[#This Row],[Date]],"01/01/1900")</f>
        <v>01/01/1900</v>
      </c>
      <c r="F254" s="296">
        <f>Holidays[[#This Row],[Date]]</f>
        <v>44470</v>
      </c>
    </row>
    <row r="255" spans="1:6" x14ac:dyDescent="0.2">
      <c r="A255" s="293">
        <v>44473</v>
      </c>
      <c r="B255" s="294" t="s">
        <v>40</v>
      </c>
      <c r="C255" s="294" t="s">
        <v>215</v>
      </c>
      <c r="D255" s="295" t="b">
        <f>OR(ISNUMBER(SEARCH('1 Controls'!$C$9,Holidays[[#This Row],[State]])),TRIM(Holidays[[#This Row],[State]])="National")</f>
        <v>0</v>
      </c>
      <c r="E255" s="293" t="str">
        <f>IF(AND(Holidays[[#This Row],[Is Holiday]]=TRUE,WEEKDAY(Holidays[[#This Row],[Date]],2)&lt;&gt;7,WEEKDAY(Holidays[[#This Row],[Date]],2)&lt;&gt;6),Holidays[[#This Row],[Date]],"01/01/1900")</f>
        <v>01/01/1900</v>
      </c>
      <c r="F255" s="296">
        <f>Holidays[[#This Row],[Date]]</f>
        <v>44473</v>
      </c>
    </row>
    <row r="256" spans="1:6" x14ac:dyDescent="0.2">
      <c r="A256" s="293">
        <v>44473</v>
      </c>
      <c r="B256" s="294" t="s">
        <v>58</v>
      </c>
      <c r="C256" s="294" t="s">
        <v>41</v>
      </c>
      <c r="D256" s="295" t="b">
        <f>OR(ISNUMBER(SEARCH('1 Controls'!$C$9,Holidays[[#This Row],[State]])),TRIM(Holidays[[#This Row],[State]])="National")</f>
        <v>1</v>
      </c>
      <c r="E256" s="293">
        <f>IF(AND(Holidays[[#This Row],[Is Holiday]]=TRUE,WEEKDAY(Holidays[[#This Row],[Date]],2)&lt;&gt;7,WEEKDAY(Holidays[[#This Row],[Date]],2)&lt;&gt;6),Holidays[[#This Row],[Date]],"01/01/1900")</f>
        <v>44473</v>
      </c>
      <c r="F256" s="296">
        <f>Holidays[[#This Row],[Date]]</f>
        <v>44473</v>
      </c>
    </row>
    <row r="257" spans="1:6" x14ac:dyDescent="0.2">
      <c r="A257" s="293">
        <v>44476</v>
      </c>
      <c r="B257" s="294" t="s">
        <v>217</v>
      </c>
      <c r="C257" s="294" t="s">
        <v>30</v>
      </c>
      <c r="D257" s="295" t="b">
        <f>OR(ISNUMBER(SEARCH('1 Controls'!$C$9,Holidays[[#This Row],[State]])),TRIM(Holidays[[#This Row],[State]])="National")</f>
        <v>0</v>
      </c>
      <c r="E257" s="293" t="str">
        <f>IF(AND(Holidays[[#This Row],[Is Holiday]]=TRUE,WEEKDAY(Holidays[[#This Row],[Date]],2)&lt;&gt;7,WEEKDAY(Holidays[[#This Row],[Date]],2)&lt;&gt;6),Holidays[[#This Row],[Date]],"01/01/1900")</f>
        <v>01/01/1900</v>
      </c>
      <c r="F257" s="296">
        <f>Holidays[[#This Row],[Date]]</f>
        <v>44476</v>
      </c>
    </row>
    <row r="258" spans="1:6" x14ac:dyDescent="0.2">
      <c r="A258" s="293">
        <v>44484</v>
      </c>
      <c r="B258" s="294" t="s">
        <v>218</v>
      </c>
      <c r="C258" s="294" t="s">
        <v>30</v>
      </c>
      <c r="D258" s="295" t="b">
        <f>OR(ISNUMBER(SEARCH('1 Controls'!$C$9,Holidays[[#This Row],[State]])),TRIM(Holidays[[#This Row],[State]])="National")</f>
        <v>0</v>
      </c>
      <c r="E258" s="293" t="str">
        <f>IF(AND(Holidays[[#This Row],[Is Holiday]]=TRUE,WEEKDAY(Holidays[[#This Row],[Date]],2)&lt;&gt;7,WEEKDAY(Holidays[[#This Row],[Date]],2)&lt;&gt;6),Holidays[[#This Row],[Date]],"01/01/1900")</f>
        <v>01/01/1900</v>
      </c>
      <c r="F258" s="296">
        <f>Holidays[[#This Row],[Date]]</f>
        <v>44484</v>
      </c>
    </row>
    <row r="259" spans="1:6" x14ac:dyDescent="0.2">
      <c r="A259" s="293">
        <v>44490</v>
      </c>
      <c r="B259" s="294" t="s">
        <v>219</v>
      </c>
      <c r="C259" s="294" t="s">
        <v>30</v>
      </c>
      <c r="D259" s="295" t="b">
        <f>OR(ISNUMBER(SEARCH('1 Controls'!$C$9,Holidays[[#This Row],[State]])),TRIM(Holidays[[#This Row],[State]])="National")</f>
        <v>0</v>
      </c>
      <c r="E259" s="293" t="str">
        <f>IF(AND(Holidays[[#This Row],[Is Holiday]]=TRUE,WEEKDAY(Holidays[[#This Row],[Date]],2)&lt;&gt;7,WEEKDAY(Holidays[[#This Row],[Date]],2)&lt;&gt;6),Holidays[[#This Row],[Date]],"01/01/1900")</f>
        <v>01/01/1900</v>
      </c>
      <c r="F259" s="296">
        <f>Holidays[[#This Row],[Date]]</f>
        <v>44490</v>
      </c>
    </row>
    <row r="260" spans="1:6" x14ac:dyDescent="0.2">
      <c r="A260" s="293">
        <v>44501</v>
      </c>
      <c r="B260" s="294" t="s">
        <v>220</v>
      </c>
      <c r="C260" s="294" t="s">
        <v>30</v>
      </c>
      <c r="D260" s="295" t="b">
        <f>OR(ISNUMBER(SEARCH('1 Controls'!$C$9,Holidays[[#This Row],[State]])),TRIM(Holidays[[#This Row],[State]])="National")</f>
        <v>0</v>
      </c>
      <c r="E260" s="293" t="str">
        <f>IF(AND(Holidays[[#This Row],[Is Holiday]]=TRUE,WEEKDAY(Holidays[[#This Row],[Date]],2)&lt;&gt;7,WEEKDAY(Holidays[[#This Row],[Date]],2)&lt;&gt;6),Holidays[[#This Row],[Date]],"01/01/1900")</f>
        <v>01/01/1900</v>
      </c>
      <c r="F260" s="296">
        <f>Holidays[[#This Row],[Date]]</f>
        <v>44501</v>
      </c>
    </row>
    <row r="261" spans="1:6" x14ac:dyDescent="0.2">
      <c r="A261" s="293">
        <v>44502</v>
      </c>
      <c r="B261" s="294" t="s">
        <v>221</v>
      </c>
      <c r="C261" s="294" t="s">
        <v>39</v>
      </c>
      <c r="D261" s="295" t="b">
        <f>OR(ISNUMBER(SEARCH('1 Controls'!$C$9,Holidays[[#This Row],[State]])),TRIM(Holidays[[#This Row],[State]])="National")</f>
        <v>0</v>
      </c>
      <c r="E261" s="293" t="str">
        <f>IF(AND(Holidays[[#This Row],[Is Holiday]]=TRUE,WEEKDAY(Holidays[[#This Row],[Date]],2)&lt;&gt;7,WEEKDAY(Holidays[[#This Row],[Date]],2)&lt;&gt;6),Holidays[[#This Row],[Date]],"01/01/1900")</f>
        <v>01/01/1900</v>
      </c>
      <c r="F261" s="296">
        <f>Holidays[[#This Row],[Date]]</f>
        <v>44502</v>
      </c>
    </row>
    <row r="262" spans="1:6" x14ac:dyDescent="0.2">
      <c r="A262" s="293">
        <v>44526</v>
      </c>
      <c r="B262" s="294" t="s">
        <v>222</v>
      </c>
      <c r="C262" s="294" t="s">
        <v>30</v>
      </c>
      <c r="D262" s="295" t="b">
        <f>OR(ISNUMBER(SEARCH('1 Controls'!$C$9,Holidays[[#This Row],[State]])),TRIM(Holidays[[#This Row],[State]])="National")</f>
        <v>0</v>
      </c>
      <c r="E262" s="293" t="str">
        <f>IF(AND(Holidays[[#This Row],[Is Holiday]]=TRUE,WEEKDAY(Holidays[[#This Row],[Date]],2)&lt;&gt;7,WEEKDAY(Holidays[[#This Row],[Date]],2)&lt;&gt;6),Holidays[[#This Row],[Date]],"01/01/1900")</f>
        <v>01/01/1900</v>
      </c>
      <c r="F262" s="296">
        <f>Holidays[[#This Row],[Date]]</f>
        <v>44526</v>
      </c>
    </row>
    <row r="263" spans="1:6" x14ac:dyDescent="0.2">
      <c r="A263" s="293">
        <v>44554</v>
      </c>
      <c r="B263" s="294" t="s">
        <v>75</v>
      </c>
      <c r="C263" s="294" t="s">
        <v>224</v>
      </c>
      <c r="D263" s="295" t="b">
        <f>OR(ISNUMBER(SEARCH('1 Controls'!$C$9,Holidays[[#This Row],[State]])),TRIM(Holidays[[#This Row],[State]])="National")</f>
        <v>0</v>
      </c>
      <c r="E263" s="293" t="str">
        <f>IF(AND(Holidays[[#This Row],[Is Holiday]]=TRUE,WEEKDAY(Holidays[[#This Row],[Date]],2)&lt;&gt;7,WEEKDAY(Holidays[[#This Row],[Date]],2)&lt;&gt;6),Holidays[[#This Row],[Date]],"01/01/1900")</f>
        <v>01/01/1900</v>
      </c>
      <c r="F263" s="296">
        <f>Holidays[[#This Row],[Date]]</f>
        <v>44554</v>
      </c>
    </row>
    <row r="264" spans="1:6" x14ac:dyDescent="0.2">
      <c r="A264" s="293">
        <v>44555</v>
      </c>
      <c r="B264" s="294" t="s">
        <v>76</v>
      </c>
      <c r="C264" s="294" t="s">
        <v>29</v>
      </c>
      <c r="D264" s="295" t="b">
        <f>OR(ISNUMBER(SEARCH('1 Controls'!$C$9,Holidays[[#This Row],[State]])),TRIM(Holidays[[#This Row],[State]])="National")</f>
        <v>1</v>
      </c>
      <c r="E264" s="293" t="str">
        <f>IF(AND(Holidays[[#This Row],[Is Holiday]]=TRUE,WEEKDAY(Holidays[[#This Row],[Date]],2)&lt;&gt;7,WEEKDAY(Holidays[[#This Row],[Date]],2)&lt;&gt;6),Holidays[[#This Row],[Date]],"01/01/1900")</f>
        <v>01/01/1900</v>
      </c>
      <c r="F264" s="296">
        <f>Holidays[[#This Row],[Date]]</f>
        <v>44555</v>
      </c>
    </row>
    <row r="265" spans="1:6" x14ac:dyDescent="0.2">
      <c r="A265" s="293">
        <v>44556</v>
      </c>
      <c r="B265" s="294" t="s">
        <v>77</v>
      </c>
      <c r="C265" s="294" t="s">
        <v>237</v>
      </c>
      <c r="D265" s="295" t="b">
        <f>OR(ISNUMBER(SEARCH('1 Controls'!$C$9,Holidays[[#This Row],[State]])),TRIM(Holidays[[#This Row],[State]])="National")</f>
        <v>1</v>
      </c>
      <c r="E265" s="293" t="str">
        <f>IF(AND(Holidays[[#This Row],[Is Holiday]]=TRUE,WEEKDAY(Holidays[[#This Row],[Date]],2)&lt;&gt;7,WEEKDAY(Holidays[[#This Row],[Date]],2)&lt;&gt;6),Holidays[[#This Row],[Date]],"01/01/1900")</f>
        <v>01/01/1900</v>
      </c>
      <c r="F265" s="296">
        <f>Holidays[[#This Row],[Date]]</f>
        <v>44556</v>
      </c>
    </row>
    <row r="266" spans="1:6" x14ac:dyDescent="0.2">
      <c r="A266" s="293">
        <v>44556</v>
      </c>
      <c r="B266" s="294" t="s">
        <v>78</v>
      </c>
      <c r="C266" s="294" t="s">
        <v>36</v>
      </c>
      <c r="D266" s="295" t="b">
        <f>OR(ISNUMBER(SEARCH('1 Controls'!$C$9,Holidays[[#This Row],[State]])),TRIM(Holidays[[#This Row],[State]])="National")</f>
        <v>0</v>
      </c>
      <c r="E266" s="293" t="str">
        <f>IF(AND(Holidays[[#This Row],[Is Holiday]]=TRUE,WEEKDAY(Holidays[[#This Row],[Date]],2)&lt;&gt;7,WEEKDAY(Holidays[[#This Row],[Date]],2)&lt;&gt;6),Holidays[[#This Row],[Date]],"01/01/1900")</f>
        <v>01/01/1900</v>
      </c>
      <c r="F266" s="296">
        <f>Holidays[[#This Row],[Date]]</f>
        <v>44556</v>
      </c>
    </row>
    <row r="267" spans="1:6" x14ac:dyDescent="0.2">
      <c r="A267" s="293">
        <v>44557</v>
      </c>
      <c r="B267" s="294" t="s">
        <v>230</v>
      </c>
      <c r="C267" s="294" t="s">
        <v>29</v>
      </c>
      <c r="D267" s="295" t="b">
        <f>OR(ISNUMBER(SEARCH('1 Controls'!$C$9,Holidays[[#This Row],[State]])),TRIM(Holidays[[#This Row],[State]])="National")</f>
        <v>1</v>
      </c>
      <c r="E267" s="293">
        <f>IF(AND(Holidays[[#This Row],[Is Holiday]]=TRUE,WEEKDAY(Holidays[[#This Row],[Date]],2)&lt;&gt;7,WEEKDAY(Holidays[[#This Row],[Date]],2)&lt;&gt;6),Holidays[[#This Row],[Date]],"01/01/1900")</f>
        <v>44557</v>
      </c>
      <c r="F267" s="296">
        <f>Holidays[[#This Row],[Date]]</f>
        <v>44557</v>
      </c>
    </row>
    <row r="268" spans="1:6" x14ac:dyDescent="0.2">
      <c r="A268" s="293">
        <v>44558</v>
      </c>
      <c r="B268" s="294" t="s">
        <v>228</v>
      </c>
      <c r="C268" s="294" t="s">
        <v>237</v>
      </c>
      <c r="D268" s="295" t="b">
        <f>OR(ISNUMBER(SEARCH('1 Controls'!$C$9,Holidays[[#This Row],[State]])),TRIM(Holidays[[#This Row],[State]])="National")</f>
        <v>1</v>
      </c>
      <c r="E268" s="293">
        <f>IF(AND(Holidays[[#This Row],[Is Holiday]]=TRUE,WEEKDAY(Holidays[[#This Row],[Date]],2)&lt;&gt;7,WEEKDAY(Holidays[[#This Row],[Date]],2)&lt;&gt;6),Holidays[[#This Row],[Date]],"01/01/1900")</f>
        <v>44558</v>
      </c>
      <c r="F268" s="296">
        <f>Holidays[[#This Row],[Date]]</f>
        <v>44558</v>
      </c>
    </row>
    <row r="269" spans="1:6" x14ac:dyDescent="0.2">
      <c r="A269" s="293">
        <v>44558</v>
      </c>
      <c r="B269" s="294" t="s">
        <v>227</v>
      </c>
      <c r="C269" s="294" t="s">
        <v>36</v>
      </c>
      <c r="D269" s="295" t="b">
        <f>OR(ISNUMBER(SEARCH('1 Controls'!$C$9,Holidays[[#This Row],[State]])),TRIM(Holidays[[#This Row],[State]])="National")</f>
        <v>0</v>
      </c>
      <c r="E269" s="293" t="str">
        <f>IF(AND(Holidays[[#This Row],[Is Holiday]]=TRUE,WEEKDAY(Holidays[[#This Row],[Date]],2)&lt;&gt;7,WEEKDAY(Holidays[[#This Row],[Date]],2)&lt;&gt;6),Holidays[[#This Row],[Date]],"01/01/1900")</f>
        <v>01/01/1900</v>
      </c>
      <c r="F269" s="296">
        <f>Holidays[[#This Row],[Date]]</f>
        <v>44558</v>
      </c>
    </row>
    <row r="270" spans="1:6" x14ac:dyDescent="0.2">
      <c r="A270" s="293">
        <v>44561</v>
      </c>
      <c r="B270" s="294" t="s">
        <v>80</v>
      </c>
      <c r="C270" s="294" t="s">
        <v>224</v>
      </c>
      <c r="D270" s="295" t="b">
        <f>OR(ISNUMBER(SEARCH('1 Controls'!$C$9,Holidays[[#This Row],[State]])),TRIM(Holidays[[#This Row],[State]])="National")</f>
        <v>0</v>
      </c>
      <c r="E270" s="293" t="str">
        <f>IF(AND(Holidays[[#This Row],[Is Holiday]]=TRUE,WEEKDAY(Holidays[[#This Row],[Date]],2)&lt;&gt;7,WEEKDAY(Holidays[[#This Row],[Date]],2)&lt;&gt;6),Holidays[[#This Row],[Date]],"01/01/1900")</f>
        <v>01/01/1900</v>
      </c>
      <c r="F270" s="296">
        <f>Holidays[[#This Row],[Date]]</f>
        <v>44561</v>
      </c>
    </row>
    <row r="271" spans="1:6" x14ac:dyDescent="0.2">
      <c r="A271" s="293">
        <v>44562</v>
      </c>
      <c r="B271" s="294" t="s">
        <v>28</v>
      </c>
      <c r="C271" s="294" t="s">
        <v>29</v>
      </c>
      <c r="D271" s="295" t="b">
        <f>OR(ISNUMBER(SEARCH('1 Controls'!$C$9,Holidays[[#This Row],[State]])),TRIM(Holidays[[#This Row],[State]])="National")</f>
        <v>1</v>
      </c>
      <c r="E271" s="293" t="str">
        <f>IF(AND(Holidays[[#This Row],[Is Holiday]]=TRUE,WEEKDAY(Holidays[[#This Row],[Date]],2)&lt;&gt;7,WEEKDAY(Holidays[[#This Row],[Date]],2)&lt;&gt;6),Holidays[[#This Row],[Date]],"01/01/1900")</f>
        <v>01/01/1900</v>
      </c>
      <c r="F271" s="296">
        <f>Holidays[[#This Row],[Date]]</f>
        <v>44562</v>
      </c>
    </row>
    <row r="272" spans="1:6" x14ac:dyDescent="0.2">
      <c r="A272" s="293">
        <v>44564</v>
      </c>
      <c r="B272" s="294" t="s">
        <v>231</v>
      </c>
      <c r="C272" s="294" t="s">
        <v>29</v>
      </c>
      <c r="D272" s="295" t="b">
        <f>OR(ISNUMBER(SEARCH('1 Controls'!$C$9,Holidays[[#This Row],[State]])),TRIM(Holidays[[#This Row],[State]])="National")</f>
        <v>1</v>
      </c>
      <c r="E272" s="293">
        <f>IF(AND(Holidays[[#This Row],[Is Holiday]]=TRUE,WEEKDAY(Holidays[[#This Row],[Date]],2)&lt;&gt;7,WEEKDAY(Holidays[[#This Row],[Date]],2)&lt;&gt;6),Holidays[[#This Row],[Date]],"01/01/1900")</f>
        <v>44564</v>
      </c>
      <c r="F272" s="296">
        <f>Holidays[[#This Row],[Date]]</f>
        <v>44564</v>
      </c>
    </row>
    <row r="273" spans="1:6" x14ac:dyDescent="0.2">
      <c r="A273" s="293">
        <v>44566</v>
      </c>
      <c r="B273" s="294" t="s">
        <v>200</v>
      </c>
      <c r="C273" s="294" t="s">
        <v>30</v>
      </c>
      <c r="D273" s="295" t="b">
        <f>OR(ISNUMBER(SEARCH('1 Controls'!$C$9,Holidays[[#This Row],[State]])),TRIM(Holidays[[#This Row],[State]])="National")</f>
        <v>0</v>
      </c>
      <c r="E273" s="293" t="str">
        <f>IF(AND(Holidays[[#This Row],[Is Holiday]]=TRUE,WEEKDAY(Holidays[[#This Row],[Date]],2)&lt;&gt;7,WEEKDAY(Holidays[[#This Row],[Date]],2)&lt;&gt;6),Holidays[[#This Row],[Date]],"01/01/1900")</f>
        <v>01/01/1900</v>
      </c>
      <c r="F273" s="296">
        <f>Holidays[[#This Row],[Date]]</f>
        <v>44566</v>
      </c>
    </row>
    <row r="274" spans="1:6" x14ac:dyDescent="0.2">
      <c r="A274" s="293">
        <v>44587</v>
      </c>
      <c r="B274" s="294" t="s">
        <v>33</v>
      </c>
      <c r="C274" s="294" t="s">
        <v>29</v>
      </c>
      <c r="D274" s="295" t="b">
        <f>OR(ISNUMBER(SEARCH('1 Controls'!$C$9,Holidays[[#This Row],[State]])),TRIM(Holidays[[#This Row],[State]])="National")</f>
        <v>1</v>
      </c>
      <c r="E274" s="293">
        <f>IF(AND(Holidays[[#This Row],[Is Holiday]]=TRUE,WEEKDAY(Holidays[[#This Row],[Date]],2)&lt;&gt;7,WEEKDAY(Holidays[[#This Row],[Date]],2)&lt;&gt;6),Holidays[[#This Row],[Date]],"01/01/1900")</f>
        <v>44587</v>
      </c>
      <c r="F274" s="296">
        <f>Holidays[[#This Row],[Date]]</f>
        <v>44587</v>
      </c>
    </row>
    <row r="275" spans="1:6" x14ac:dyDescent="0.2">
      <c r="A275" s="293">
        <v>44606</v>
      </c>
      <c r="B275" s="294" t="s">
        <v>201</v>
      </c>
      <c r="C275" s="294" t="s">
        <v>30</v>
      </c>
      <c r="D275" s="295" t="b">
        <f>OR(ISNUMBER(SEARCH('1 Controls'!$C$9,Holidays[[#This Row],[State]])),TRIM(Holidays[[#This Row],[State]])="National")</f>
        <v>0</v>
      </c>
      <c r="E275" s="293" t="str">
        <f>IF(AND(Holidays[[#This Row],[Is Holiday]]=TRUE,WEEKDAY(Holidays[[#This Row],[Date]],2)&lt;&gt;7,WEEKDAY(Holidays[[#This Row],[Date]],2)&lt;&gt;6),Holidays[[#This Row],[Date]],"01/01/1900")</f>
        <v>01/01/1900</v>
      </c>
      <c r="F275" s="296">
        <f>Holidays[[#This Row],[Date]]</f>
        <v>44606</v>
      </c>
    </row>
    <row r="276" spans="1:6" x14ac:dyDescent="0.2">
      <c r="A276" s="293">
        <v>44615</v>
      </c>
      <c r="B276" s="294" t="s">
        <v>202</v>
      </c>
      <c r="C276" s="294" t="s">
        <v>30</v>
      </c>
      <c r="D276" s="295" t="b">
        <f>OR(ISNUMBER(SEARCH('1 Controls'!$C$9,Holidays[[#This Row],[State]])),TRIM(Holidays[[#This Row],[State]])="National")</f>
        <v>0</v>
      </c>
      <c r="E276" s="293" t="str">
        <f>IF(AND(Holidays[[#This Row],[Is Holiday]]=TRUE,WEEKDAY(Holidays[[#This Row],[Date]],2)&lt;&gt;7,WEEKDAY(Holidays[[#This Row],[Date]],2)&lt;&gt;6),Holidays[[#This Row],[Date]],"01/01/1900")</f>
        <v>01/01/1900</v>
      </c>
      <c r="F276" s="296">
        <f>Holidays[[#This Row],[Date]]</f>
        <v>44615</v>
      </c>
    </row>
    <row r="277" spans="1:6" x14ac:dyDescent="0.2">
      <c r="A277" s="293">
        <v>44621</v>
      </c>
      <c r="B277" s="294" t="s">
        <v>203</v>
      </c>
      <c r="C277" s="294" t="s">
        <v>30</v>
      </c>
      <c r="D277" s="295" t="b">
        <f>OR(ISNUMBER(SEARCH('1 Controls'!$C$9,Holidays[[#This Row],[State]])),TRIM(Holidays[[#This Row],[State]])="National")</f>
        <v>0</v>
      </c>
      <c r="E277" s="293" t="str">
        <f>IF(AND(Holidays[[#This Row],[Is Holiday]]=TRUE,WEEKDAY(Holidays[[#This Row],[Date]],2)&lt;&gt;7,WEEKDAY(Holidays[[#This Row],[Date]],2)&lt;&gt;6),Holidays[[#This Row],[Date]],"01/01/1900")</f>
        <v>01/01/1900</v>
      </c>
      <c r="F277" s="296">
        <f>Holidays[[#This Row],[Date]]</f>
        <v>44621</v>
      </c>
    </row>
    <row r="278" spans="1:6" x14ac:dyDescent="0.2">
      <c r="A278" s="293">
        <v>44627</v>
      </c>
      <c r="B278" s="294" t="s">
        <v>40</v>
      </c>
      <c r="C278" s="294" t="s">
        <v>7</v>
      </c>
      <c r="D278" s="295" t="b">
        <f>OR(ISNUMBER(SEARCH('1 Controls'!$C$9,Holidays[[#This Row],[State]])),TRIM(Holidays[[#This Row],[State]])="National")</f>
        <v>0</v>
      </c>
      <c r="E278" s="293" t="str">
        <f>IF(AND(Holidays[[#This Row],[Is Holiday]]=TRUE,WEEKDAY(Holidays[[#This Row],[Date]],2)&lt;&gt;7,WEEKDAY(Holidays[[#This Row],[Date]],2)&lt;&gt;6),Holidays[[#This Row],[Date]],"01/01/1900")</f>
        <v>01/01/1900</v>
      </c>
      <c r="F278" s="296">
        <f>Holidays[[#This Row],[Date]]</f>
        <v>44627</v>
      </c>
    </row>
    <row r="279" spans="1:6" x14ac:dyDescent="0.2">
      <c r="A279" s="293">
        <v>44634</v>
      </c>
      <c r="B279" s="294" t="s">
        <v>204</v>
      </c>
      <c r="C279" s="294" t="s">
        <v>36</v>
      </c>
      <c r="D279" s="295" t="b">
        <f>OR(ISNUMBER(SEARCH('1 Controls'!$C$9,Holidays[[#This Row],[State]])),TRIM(Holidays[[#This Row],[State]])="National")</f>
        <v>0</v>
      </c>
      <c r="E279" s="293" t="str">
        <f>IF(AND(Holidays[[#This Row],[Is Holiday]]=TRUE,WEEKDAY(Holidays[[#This Row],[Date]],2)&lt;&gt;7,WEEKDAY(Holidays[[#This Row],[Date]],2)&lt;&gt;6),Holidays[[#This Row],[Date]],"01/01/1900")</f>
        <v>01/01/1900</v>
      </c>
      <c r="F279" s="296">
        <f>Holidays[[#This Row],[Date]]</f>
        <v>44634</v>
      </c>
    </row>
    <row r="280" spans="1:6" x14ac:dyDescent="0.2">
      <c r="A280" s="293">
        <v>44634</v>
      </c>
      <c r="B280" s="294" t="s">
        <v>44</v>
      </c>
      <c r="C280" s="294" t="s">
        <v>34</v>
      </c>
      <c r="D280" s="295" t="b">
        <f>OR(ISNUMBER(SEARCH('1 Controls'!$C$9,Holidays[[#This Row],[State]])),TRIM(Holidays[[#This Row],[State]])="National")</f>
        <v>0</v>
      </c>
      <c r="E280" s="293" t="str">
        <f>IF(AND(Holidays[[#This Row],[Is Holiday]]=TRUE,WEEKDAY(Holidays[[#This Row],[Date]],2)&lt;&gt;7,WEEKDAY(Holidays[[#This Row],[Date]],2)&lt;&gt;6),Holidays[[#This Row],[Date]],"01/01/1900")</f>
        <v>01/01/1900</v>
      </c>
      <c r="F280" s="296">
        <f>Holidays[[#This Row],[Date]]</f>
        <v>44634</v>
      </c>
    </row>
    <row r="281" spans="1:6" x14ac:dyDescent="0.2">
      <c r="A281" s="293">
        <v>44634</v>
      </c>
      <c r="B281" s="294" t="s">
        <v>205</v>
      </c>
      <c r="C281" s="294" t="s">
        <v>30</v>
      </c>
      <c r="D281" s="295" t="b">
        <f>OR(ISNUMBER(SEARCH('1 Controls'!$C$9,Holidays[[#This Row],[State]])),TRIM(Holidays[[#This Row],[State]])="National")</f>
        <v>0</v>
      </c>
      <c r="E281" s="293" t="str">
        <f>IF(AND(Holidays[[#This Row],[Is Holiday]]=TRUE,WEEKDAY(Holidays[[#This Row],[Date]],2)&lt;&gt;7,WEEKDAY(Holidays[[#This Row],[Date]],2)&lt;&gt;6),Holidays[[#This Row],[Date]],"01/01/1900")</f>
        <v>01/01/1900</v>
      </c>
      <c r="F281" s="296">
        <f>Holidays[[#This Row],[Date]]</f>
        <v>44634</v>
      </c>
    </row>
    <row r="282" spans="1:6" x14ac:dyDescent="0.2">
      <c r="A282" s="293">
        <v>44634</v>
      </c>
      <c r="B282" s="294" t="s">
        <v>40</v>
      </c>
      <c r="C282" s="294" t="s">
        <v>39</v>
      </c>
      <c r="D282" s="295" t="b">
        <f>OR(ISNUMBER(SEARCH('1 Controls'!$C$9,Holidays[[#This Row],[State]])),TRIM(Holidays[[#This Row],[State]])="National")</f>
        <v>0</v>
      </c>
      <c r="E282" s="293" t="str">
        <f>IF(AND(Holidays[[#This Row],[Is Holiday]]=TRUE,WEEKDAY(Holidays[[#This Row],[Date]],2)&lt;&gt;7,WEEKDAY(Holidays[[#This Row],[Date]],2)&lt;&gt;6),Holidays[[#This Row],[Date]],"01/01/1900")</f>
        <v>01/01/1900</v>
      </c>
      <c r="F282" s="296">
        <f>Holidays[[#This Row],[Date]]</f>
        <v>44634</v>
      </c>
    </row>
    <row r="283" spans="1:6" x14ac:dyDescent="0.2">
      <c r="A283" s="293">
        <v>44666</v>
      </c>
      <c r="B283" s="294" t="s">
        <v>46</v>
      </c>
      <c r="C283" s="294" t="s">
        <v>29</v>
      </c>
      <c r="D283" s="295" t="b">
        <f>OR(ISNUMBER(SEARCH('1 Controls'!$C$9,Holidays[[#This Row],[State]])),TRIM(Holidays[[#This Row],[State]])="National")</f>
        <v>1</v>
      </c>
      <c r="E283" s="293">
        <f>IF(AND(Holidays[[#This Row],[Is Holiday]]=TRUE,WEEKDAY(Holidays[[#This Row],[Date]],2)&lt;&gt;7,WEEKDAY(Holidays[[#This Row],[Date]],2)&lt;&gt;6),Holidays[[#This Row],[Date]],"01/01/1900")</f>
        <v>44666</v>
      </c>
      <c r="F283" s="296">
        <f>Holidays[[#This Row],[Date]]</f>
        <v>44666</v>
      </c>
    </row>
    <row r="284" spans="1:6" x14ac:dyDescent="0.2">
      <c r="A284" s="293">
        <v>44667</v>
      </c>
      <c r="B284" s="294" t="s">
        <v>206</v>
      </c>
      <c r="C284" s="294" t="s">
        <v>235</v>
      </c>
      <c r="D284" s="295" t="b">
        <f>OR(ISNUMBER(SEARCH('1 Controls'!$C$9,Holidays[[#This Row],[State]])),TRIM(Holidays[[#This Row],[State]])="National")</f>
        <v>1</v>
      </c>
      <c r="E284" s="293" t="str">
        <f>IF(AND(Holidays[[#This Row],[Is Holiday]]=TRUE,WEEKDAY(Holidays[[#This Row],[Date]],2)&lt;&gt;7,WEEKDAY(Holidays[[#This Row],[Date]],2)&lt;&gt;6),Holidays[[#This Row],[Date]],"01/01/1900")</f>
        <v>01/01/1900</v>
      </c>
      <c r="F284" s="296">
        <f>Holidays[[#This Row],[Date]]</f>
        <v>44667</v>
      </c>
    </row>
    <row r="285" spans="1:6" x14ac:dyDescent="0.2">
      <c r="A285" s="293">
        <v>44668</v>
      </c>
      <c r="B285" s="294" t="s">
        <v>49</v>
      </c>
      <c r="C285" s="294" t="s">
        <v>208</v>
      </c>
      <c r="D285" s="295" t="b">
        <f>OR(ISNUMBER(SEARCH('1 Controls'!$C$9,Holidays[[#This Row],[State]])),TRIM(Holidays[[#This Row],[State]])="National")</f>
        <v>1</v>
      </c>
      <c r="E285" s="293" t="str">
        <f>IF(AND(Holidays[[#This Row],[Is Holiday]]=TRUE,WEEKDAY(Holidays[[#This Row],[Date]],2)&lt;&gt;7,WEEKDAY(Holidays[[#This Row],[Date]],2)&lt;&gt;6),Holidays[[#This Row],[Date]],"01/01/1900")</f>
        <v>01/01/1900</v>
      </c>
      <c r="F285" s="296">
        <f>Holidays[[#This Row],[Date]]</f>
        <v>44668</v>
      </c>
    </row>
    <row r="286" spans="1:6" x14ac:dyDescent="0.2">
      <c r="A286" s="293">
        <v>44669</v>
      </c>
      <c r="B286" s="294" t="s">
        <v>51</v>
      </c>
      <c r="C286" s="294" t="s">
        <v>29</v>
      </c>
      <c r="D286" s="295" t="b">
        <f>OR(ISNUMBER(SEARCH('1 Controls'!$C$9,Holidays[[#This Row],[State]])),TRIM(Holidays[[#This Row],[State]])="National")</f>
        <v>1</v>
      </c>
      <c r="E286" s="293">
        <f>IF(AND(Holidays[[#This Row],[Is Holiday]]=TRUE,WEEKDAY(Holidays[[#This Row],[Date]],2)&lt;&gt;7,WEEKDAY(Holidays[[#This Row],[Date]],2)&lt;&gt;6),Holidays[[#This Row],[Date]],"01/01/1900")</f>
        <v>44669</v>
      </c>
      <c r="F286" s="296">
        <f>Holidays[[#This Row],[Date]]</f>
        <v>44669</v>
      </c>
    </row>
    <row r="287" spans="1:6" x14ac:dyDescent="0.2">
      <c r="A287" s="293">
        <v>44670</v>
      </c>
      <c r="B287" s="294" t="s">
        <v>209</v>
      </c>
      <c r="C287" s="294" t="s">
        <v>30</v>
      </c>
      <c r="D287" s="295" t="b">
        <f>OR(ISNUMBER(SEARCH('1 Controls'!$C$9,Holidays[[#This Row],[State]])),TRIM(Holidays[[#This Row],[State]])="National")</f>
        <v>0</v>
      </c>
      <c r="E287" s="293" t="str">
        <f>IF(AND(Holidays[[#This Row],[Is Holiday]]=TRUE,WEEKDAY(Holidays[[#This Row],[Date]],2)&lt;&gt;7,WEEKDAY(Holidays[[#This Row],[Date]],2)&lt;&gt;6),Holidays[[#This Row],[Date]],"01/01/1900")</f>
        <v>01/01/1900</v>
      </c>
      <c r="F287" s="296">
        <f>Holidays[[#This Row],[Date]]</f>
        <v>44670</v>
      </c>
    </row>
    <row r="288" spans="1:6" x14ac:dyDescent="0.2">
      <c r="A288" s="293">
        <v>44676</v>
      </c>
      <c r="B288" s="294" t="s">
        <v>53</v>
      </c>
      <c r="C288" s="294" t="s">
        <v>29</v>
      </c>
      <c r="D288" s="295" t="b">
        <f>OR(ISNUMBER(SEARCH('1 Controls'!$C$9,Holidays[[#This Row],[State]])),TRIM(Holidays[[#This Row],[State]])="National")</f>
        <v>1</v>
      </c>
      <c r="E288" s="293">
        <f>IF(AND(Holidays[[#This Row],[Is Holiday]]=TRUE,WEEKDAY(Holidays[[#This Row],[Date]],2)&lt;&gt;7,WEEKDAY(Holidays[[#This Row],[Date]],2)&lt;&gt;6),Holidays[[#This Row],[Date]],"01/01/1900")</f>
        <v>44676</v>
      </c>
      <c r="F288" s="296">
        <f>Holidays[[#This Row],[Date]]</f>
        <v>44676</v>
      </c>
    </row>
    <row r="289" spans="1:6" x14ac:dyDescent="0.2">
      <c r="A289" s="293">
        <v>44683</v>
      </c>
      <c r="B289" s="294" t="s">
        <v>40</v>
      </c>
      <c r="C289" s="294" t="s">
        <v>41</v>
      </c>
      <c r="D289" s="295" t="b">
        <f>OR(ISNUMBER(SEARCH('1 Controls'!$C$9,Holidays[[#This Row],[State]])),TRIM(Holidays[[#This Row],[State]])="National")</f>
        <v>1</v>
      </c>
      <c r="E289" s="293">
        <f>IF(AND(Holidays[[#This Row],[Is Holiday]]=TRUE,WEEKDAY(Holidays[[#This Row],[Date]],2)&lt;&gt;7,WEEKDAY(Holidays[[#This Row],[Date]],2)&lt;&gt;6),Holidays[[#This Row],[Date]],"01/01/1900")</f>
        <v>44683</v>
      </c>
      <c r="F289" s="296">
        <f>Holidays[[#This Row],[Date]]</f>
        <v>44683</v>
      </c>
    </row>
    <row r="290" spans="1:6" x14ac:dyDescent="0.2">
      <c r="A290" s="293">
        <v>44683</v>
      </c>
      <c r="B290" s="294" t="s">
        <v>55</v>
      </c>
      <c r="C290" s="294" t="s">
        <v>43</v>
      </c>
      <c r="D290" s="295" t="b">
        <f>OR(ISNUMBER(SEARCH('1 Controls'!$C$9,Holidays[[#This Row],[State]])),TRIM(Holidays[[#This Row],[State]])="National")</f>
        <v>0</v>
      </c>
      <c r="E290" s="293" t="str">
        <f>IF(AND(Holidays[[#This Row],[Is Holiday]]=TRUE,WEEKDAY(Holidays[[#This Row],[Date]],2)&lt;&gt;7,WEEKDAY(Holidays[[#This Row],[Date]],2)&lt;&gt;6),Holidays[[#This Row],[Date]],"01/01/1900")</f>
        <v>01/01/1900</v>
      </c>
      <c r="F290" s="296">
        <f>Holidays[[#This Row],[Date]]</f>
        <v>44683</v>
      </c>
    </row>
    <row r="291" spans="1:6" x14ac:dyDescent="0.2">
      <c r="A291" s="293">
        <v>44687</v>
      </c>
      <c r="B291" s="294" t="s">
        <v>210</v>
      </c>
      <c r="C291" s="294" t="s">
        <v>30</v>
      </c>
      <c r="D291" s="295" t="b">
        <f>OR(ISNUMBER(SEARCH('1 Controls'!$C$9,Holidays[[#This Row],[State]])),TRIM(Holidays[[#This Row],[State]])="National")</f>
        <v>0</v>
      </c>
      <c r="E291" s="293" t="str">
        <f>IF(AND(Holidays[[#This Row],[Is Holiday]]=TRUE,WEEKDAY(Holidays[[#This Row],[Date]],2)&lt;&gt;7,WEEKDAY(Holidays[[#This Row],[Date]],2)&lt;&gt;6),Holidays[[#This Row],[Date]],"01/01/1900")</f>
        <v>01/01/1900</v>
      </c>
      <c r="F291" s="296">
        <f>Holidays[[#This Row],[Date]]</f>
        <v>44687</v>
      </c>
    </row>
    <row r="292" spans="1:6" x14ac:dyDescent="0.2">
      <c r="A292" s="293">
        <v>44711</v>
      </c>
      <c r="B292" s="294" t="s">
        <v>211</v>
      </c>
      <c r="C292" s="294" t="s">
        <v>34</v>
      </c>
      <c r="D292" s="295" t="b">
        <f>OR(ISNUMBER(SEARCH('1 Controls'!$C$9,Holidays[[#This Row],[State]])),TRIM(Holidays[[#This Row],[State]])="National")</f>
        <v>0</v>
      </c>
      <c r="E292" s="293" t="str">
        <f>IF(AND(Holidays[[#This Row],[Is Holiday]]=TRUE,WEEKDAY(Holidays[[#This Row],[Date]],2)&lt;&gt;7,WEEKDAY(Holidays[[#This Row],[Date]],2)&lt;&gt;6),Holidays[[#This Row],[Date]],"01/01/1900")</f>
        <v>01/01/1900</v>
      </c>
      <c r="F292" s="296">
        <f>Holidays[[#This Row],[Date]]</f>
        <v>44711</v>
      </c>
    </row>
    <row r="293" spans="1:6" x14ac:dyDescent="0.2">
      <c r="A293" s="293">
        <v>44718</v>
      </c>
      <c r="B293" s="294" t="s">
        <v>57</v>
      </c>
      <c r="C293" s="294" t="s">
        <v>7</v>
      </c>
      <c r="D293" s="295" t="b">
        <f>OR(ISNUMBER(SEARCH('1 Controls'!$C$9,Holidays[[#This Row],[State]])),TRIM(Holidays[[#This Row],[State]])="National")</f>
        <v>0</v>
      </c>
      <c r="E293" s="293" t="str">
        <f>IF(AND(Holidays[[#This Row],[Is Holiday]]=TRUE,WEEKDAY(Holidays[[#This Row],[Date]],2)&lt;&gt;7,WEEKDAY(Holidays[[#This Row],[Date]],2)&lt;&gt;6),Holidays[[#This Row],[Date]],"01/01/1900")</f>
        <v>01/01/1900</v>
      </c>
      <c r="F293" s="296">
        <f>Holidays[[#This Row],[Date]]</f>
        <v>44718</v>
      </c>
    </row>
    <row r="294" spans="1:6" x14ac:dyDescent="0.2">
      <c r="A294" s="293">
        <v>44725</v>
      </c>
      <c r="B294" s="294" t="s">
        <v>58</v>
      </c>
      <c r="C294" s="294" t="s">
        <v>236</v>
      </c>
      <c r="D294" s="295" t="b">
        <f>OR(ISNUMBER(SEARCH('1 Controls'!$C$9,Holidays[[#This Row],[State]])),TRIM(Holidays[[#This Row],[State]])="National")</f>
        <v>0</v>
      </c>
      <c r="E294" s="293" t="str">
        <f>IF(AND(Holidays[[#This Row],[Is Holiday]]=TRUE,WEEKDAY(Holidays[[#This Row],[Date]],2)&lt;&gt;7,WEEKDAY(Holidays[[#This Row],[Date]],2)&lt;&gt;6),Holidays[[#This Row],[Date]],"01/01/1900")</f>
        <v>01/01/1900</v>
      </c>
      <c r="F294" s="296">
        <f>Holidays[[#This Row],[Date]]</f>
        <v>44725</v>
      </c>
    </row>
    <row r="295" spans="1:6" x14ac:dyDescent="0.2">
      <c r="A295" s="293">
        <v>44736</v>
      </c>
      <c r="B295" s="294" t="s">
        <v>59</v>
      </c>
      <c r="C295" s="294" t="s">
        <v>43</v>
      </c>
      <c r="D295" s="295" t="b">
        <f>OR(ISNUMBER(SEARCH('1 Controls'!$C$9,Holidays[[#This Row],[State]])),TRIM(Holidays[[#This Row],[State]])="National")</f>
        <v>0</v>
      </c>
      <c r="E295" s="293" t="str">
        <f>IF(AND(Holidays[[#This Row],[Is Holiday]]=TRUE,WEEKDAY(Holidays[[#This Row],[Date]],2)&lt;&gt;7,WEEKDAY(Holidays[[#This Row],[Date]],2)&lt;&gt;6),Holidays[[#This Row],[Date]],"01/01/1900")</f>
        <v>01/01/1900</v>
      </c>
      <c r="F295" s="296">
        <f>Holidays[[#This Row],[Date]]</f>
        <v>44736</v>
      </c>
    </row>
    <row r="296" spans="1:6" x14ac:dyDescent="0.2">
      <c r="A296" s="293">
        <v>44743</v>
      </c>
      <c r="B296" s="294" t="s">
        <v>60</v>
      </c>
      <c r="C296" s="294" t="s">
        <v>43</v>
      </c>
      <c r="D296" s="295" t="b">
        <f>OR(ISNUMBER(SEARCH('1 Controls'!$C$9,Holidays[[#This Row],[State]])),TRIM(Holidays[[#This Row],[State]])="National")</f>
        <v>0</v>
      </c>
      <c r="E296" s="293" t="str">
        <f>IF(AND(Holidays[[#This Row],[Is Holiday]]=TRUE,WEEKDAY(Holidays[[#This Row],[Date]],2)&lt;&gt;7,WEEKDAY(Holidays[[#This Row],[Date]],2)&lt;&gt;6),Holidays[[#This Row],[Date]],"01/01/1900")</f>
        <v>01/01/1900</v>
      </c>
      <c r="F296" s="296">
        <f>Holidays[[#This Row],[Date]]</f>
        <v>44743</v>
      </c>
    </row>
    <row r="297" spans="1:6" x14ac:dyDescent="0.2">
      <c r="A297" s="293">
        <v>44750</v>
      </c>
      <c r="B297" s="294" t="s">
        <v>61</v>
      </c>
      <c r="C297" s="294" t="s">
        <v>43</v>
      </c>
      <c r="D297" s="295" t="b">
        <f>OR(ISNUMBER(SEARCH('1 Controls'!$C$9,Holidays[[#This Row],[State]])),TRIM(Holidays[[#This Row],[State]])="National")</f>
        <v>0</v>
      </c>
      <c r="E297" s="293" t="str">
        <f>IF(AND(Holidays[[#This Row],[Is Holiday]]=TRUE,WEEKDAY(Holidays[[#This Row],[Date]],2)&lt;&gt;7,WEEKDAY(Holidays[[#This Row],[Date]],2)&lt;&gt;6),Holidays[[#This Row],[Date]],"01/01/1900")</f>
        <v>01/01/1900</v>
      </c>
      <c r="F297" s="296">
        <f>Holidays[[#This Row],[Date]]</f>
        <v>44750</v>
      </c>
    </row>
    <row r="298" spans="1:6" x14ac:dyDescent="0.2">
      <c r="A298" s="293">
        <v>44757</v>
      </c>
      <c r="B298" s="294" t="s">
        <v>62</v>
      </c>
      <c r="C298" s="294" t="s">
        <v>43</v>
      </c>
      <c r="D298" s="295" t="b">
        <f>OR(ISNUMBER(SEARCH('1 Controls'!$C$9,Holidays[[#This Row],[State]])),TRIM(Holidays[[#This Row],[State]])="National")</f>
        <v>0</v>
      </c>
      <c r="E298" s="293" t="str">
        <f>IF(AND(Holidays[[#This Row],[Is Holiday]]=TRUE,WEEKDAY(Holidays[[#This Row],[Date]],2)&lt;&gt;7,WEEKDAY(Holidays[[#This Row],[Date]],2)&lt;&gt;6),Holidays[[#This Row],[Date]],"01/01/1900")</f>
        <v>01/01/1900</v>
      </c>
      <c r="F298" s="296">
        <f>Holidays[[#This Row],[Date]]</f>
        <v>44757</v>
      </c>
    </row>
    <row r="299" spans="1:6" x14ac:dyDescent="0.2">
      <c r="A299" s="293">
        <v>44764</v>
      </c>
      <c r="B299" s="294" t="s">
        <v>63</v>
      </c>
      <c r="C299" s="294" t="s">
        <v>43</v>
      </c>
      <c r="D299" s="295" t="b">
        <f>OR(ISNUMBER(SEARCH('1 Controls'!$C$9,Holidays[[#This Row],[State]])),TRIM(Holidays[[#This Row],[State]])="National")</f>
        <v>0</v>
      </c>
      <c r="E299" s="293" t="str">
        <f>IF(AND(Holidays[[#This Row],[Is Holiday]]=TRUE,WEEKDAY(Holidays[[#This Row],[Date]],2)&lt;&gt;7,WEEKDAY(Holidays[[#This Row],[Date]],2)&lt;&gt;6),Holidays[[#This Row],[Date]],"01/01/1900")</f>
        <v>01/01/1900</v>
      </c>
      <c r="F299" s="296">
        <f>Holidays[[#This Row],[Date]]</f>
        <v>44764</v>
      </c>
    </row>
    <row r="300" spans="1:6" x14ac:dyDescent="0.2">
      <c r="A300" s="293">
        <v>44774</v>
      </c>
      <c r="B300" s="294" t="s">
        <v>64</v>
      </c>
      <c r="C300" s="294" t="s">
        <v>43</v>
      </c>
      <c r="D300" s="295" t="b">
        <f>OR(ISNUMBER(SEARCH('1 Controls'!$C$9,Holidays[[#This Row],[State]])),TRIM(Holidays[[#This Row],[State]])="National")</f>
        <v>0</v>
      </c>
      <c r="E300" s="293" t="str">
        <f>IF(AND(Holidays[[#This Row],[Is Holiday]]=TRUE,WEEKDAY(Holidays[[#This Row],[Date]],2)&lt;&gt;7,WEEKDAY(Holidays[[#This Row],[Date]],2)&lt;&gt;6),Holidays[[#This Row],[Date]],"01/01/1900")</f>
        <v>01/01/1900</v>
      </c>
      <c r="F300" s="296">
        <f>Holidays[[#This Row],[Date]]</f>
        <v>44774</v>
      </c>
    </row>
    <row r="301" spans="1:6" x14ac:dyDescent="0.2">
      <c r="A301" s="293">
        <v>44783</v>
      </c>
      <c r="B301" s="294" t="s">
        <v>213</v>
      </c>
      <c r="C301" s="294" t="s">
        <v>41</v>
      </c>
      <c r="D301" s="295" t="b">
        <f>OR(ISNUMBER(SEARCH('1 Controls'!$C$9,Holidays[[#This Row],[State]])),TRIM(Holidays[[#This Row],[State]])="National")</f>
        <v>1</v>
      </c>
      <c r="E301" s="293">
        <f>IF(AND(Holidays[[#This Row],[Is Holiday]]=TRUE,WEEKDAY(Holidays[[#This Row],[Date]],2)&lt;&gt;7,WEEKDAY(Holidays[[#This Row],[Date]],2)&lt;&gt;6),Holidays[[#This Row],[Date]],"01/01/1900")</f>
        <v>44783</v>
      </c>
      <c r="F301" s="296">
        <f>Holidays[[#This Row],[Date]]</f>
        <v>44783</v>
      </c>
    </row>
    <row r="302" spans="1:6" x14ac:dyDescent="0.2">
      <c r="A302" s="293" t="e">
        <v>#VALUE!</v>
      </c>
      <c r="B302" s="294" t="s">
        <v>214</v>
      </c>
      <c r="C302" s="294" t="s">
        <v>39</v>
      </c>
      <c r="D302" s="295" t="b">
        <f>OR(ISNUMBER(SEARCH('1 Controls'!$C$9,Holidays[[#This Row],[State]])),TRIM(Holidays[[#This Row],[State]])="National")</f>
        <v>0</v>
      </c>
      <c r="E302" s="293" t="e">
        <f>IF(AND(Holidays[[#This Row],[Is Holiday]]=TRUE,WEEKDAY(Holidays[[#This Row],[Date]],2)&lt;&gt;7,WEEKDAY(Holidays[[#This Row],[Date]],2)&lt;&gt;6),Holidays[[#This Row],[Date]],"01/01/1900")</f>
        <v>#VALUE!</v>
      </c>
      <c r="F302" s="296" t="e">
        <f>Holidays[[#This Row],[Date]]</f>
        <v>#VALUE!</v>
      </c>
    </row>
    <row r="303" spans="1:6" x14ac:dyDescent="0.2">
      <c r="A303" s="293">
        <v>44830</v>
      </c>
      <c r="B303" s="294" t="s">
        <v>58</v>
      </c>
      <c r="C303" s="294" t="s">
        <v>7</v>
      </c>
      <c r="D303" s="295" t="b">
        <f>OR(ISNUMBER(SEARCH('1 Controls'!$C$9,Holidays[[#This Row],[State]])),TRIM(Holidays[[#This Row],[State]])="National")</f>
        <v>0</v>
      </c>
      <c r="E303" s="293" t="str">
        <f>IF(AND(Holidays[[#This Row],[Is Holiday]]=TRUE,WEEKDAY(Holidays[[#This Row],[Date]],2)&lt;&gt;7,WEEKDAY(Holidays[[#This Row],[Date]],2)&lt;&gt;6),Holidays[[#This Row],[Date]],"01/01/1900")</f>
        <v>01/01/1900</v>
      </c>
      <c r="F303" s="296">
        <f>Holidays[[#This Row],[Date]]</f>
        <v>44830</v>
      </c>
    </row>
    <row r="304" spans="1:6" x14ac:dyDescent="0.2">
      <c r="A304" s="293">
        <v>44834</v>
      </c>
      <c r="B304" s="294" t="s">
        <v>216</v>
      </c>
      <c r="C304" s="294" t="s">
        <v>30</v>
      </c>
      <c r="D304" s="295" t="b">
        <f>OR(ISNUMBER(SEARCH('1 Controls'!$C$9,Holidays[[#This Row],[State]])),TRIM(Holidays[[#This Row],[State]])="National")</f>
        <v>0</v>
      </c>
      <c r="E304" s="293" t="str">
        <f>IF(AND(Holidays[[#This Row],[Is Holiday]]=TRUE,WEEKDAY(Holidays[[#This Row],[Date]],2)&lt;&gt;7,WEEKDAY(Holidays[[#This Row],[Date]],2)&lt;&gt;6),Holidays[[#This Row],[Date]],"01/01/1900")</f>
        <v>01/01/1900</v>
      </c>
      <c r="F304" s="296">
        <f>Holidays[[#This Row],[Date]]</f>
        <v>44834</v>
      </c>
    </row>
    <row r="305" spans="1:6" x14ac:dyDescent="0.2">
      <c r="A305" s="293">
        <v>44837</v>
      </c>
      <c r="B305" s="294" t="s">
        <v>40</v>
      </c>
      <c r="C305" s="294" t="s">
        <v>215</v>
      </c>
      <c r="D305" s="295" t="b">
        <f>OR(ISNUMBER(SEARCH('1 Controls'!$C$9,Holidays[[#This Row],[State]])),TRIM(Holidays[[#This Row],[State]])="National")</f>
        <v>0</v>
      </c>
      <c r="E305" s="293" t="str">
        <f>IF(AND(Holidays[[#This Row],[Is Holiday]]=TRUE,WEEKDAY(Holidays[[#This Row],[Date]],2)&lt;&gt;7,WEEKDAY(Holidays[[#This Row],[Date]],2)&lt;&gt;6),Holidays[[#This Row],[Date]],"01/01/1900")</f>
        <v>01/01/1900</v>
      </c>
      <c r="F305" s="296">
        <f>Holidays[[#This Row],[Date]]</f>
        <v>44837</v>
      </c>
    </row>
    <row r="306" spans="1:6" x14ac:dyDescent="0.2">
      <c r="A306" s="293">
        <v>44837</v>
      </c>
      <c r="B306" s="294" t="s">
        <v>58</v>
      </c>
      <c r="C306" s="294" t="s">
        <v>41</v>
      </c>
      <c r="D306" s="295" t="b">
        <f>OR(ISNUMBER(SEARCH('1 Controls'!$C$9,Holidays[[#This Row],[State]])),TRIM(Holidays[[#This Row],[State]])="National")</f>
        <v>1</v>
      </c>
      <c r="E306" s="293">
        <f>IF(AND(Holidays[[#This Row],[Is Holiday]]=TRUE,WEEKDAY(Holidays[[#This Row],[Date]],2)&lt;&gt;7,WEEKDAY(Holidays[[#This Row],[Date]],2)&lt;&gt;6),Holidays[[#This Row],[Date]],"01/01/1900")</f>
        <v>44837</v>
      </c>
      <c r="F306" s="296">
        <f>Holidays[[#This Row],[Date]]</f>
        <v>44837</v>
      </c>
    </row>
    <row r="307" spans="1:6" x14ac:dyDescent="0.2">
      <c r="A307" s="293">
        <v>44840</v>
      </c>
      <c r="B307" s="294" t="s">
        <v>217</v>
      </c>
      <c r="C307" s="294" t="s">
        <v>30</v>
      </c>
      <c r="D307" s="295" t="b">
        <f>OR(ISNUMBER(SEARCH('1 Controls'!$C$9,Holidays[[#This Row],[State]])),TRIM(Holidays[[#This Row],[State]])="National")</f>
        <v>0</v>
      </c>
      <c r="E307" s="293" t="str">
        <f>IF(AND(Holidays[[#This Row],[Is Holiday]]=TRUE,WEEKDAY(Holidays[[#This Row],[Date]],2)&lt;&gt;7,WEEKDAY(Holidays[[#This Row],[Date]],2)&lt;&gt;6),Holidays[[#This Row],[Date]],"01/01/1900")</f>
        <v>01/01/1900</v>
      </c>
      <c r="F307" s="296">
        <f>Holidays[[#This Row],[Date]]</f>
        <v>44840</v>
      </c>
    </row>
    <row r="308" spans="1:6" x14ac:dyDescent="0.2">
      <c r="A308" s="293">
        <v>44848</v>
      </c>
      <c r="B308" s="294" t="s">
        <v>218</v>
      </c>
      <c r="C308" s="294" t="s">
        <v>30</v>
      </c>
      <c r="D308" s="295" t="b">
        <f>OR(ISNUMBER(SEARCH('1 Controls'!$C$9,Holidays[[#This Row],[State]])),TRIM(Holidays[[#This Row],[State]])="National")</f>
        <v>0</v>
      </c>
      <c r="E308" s="293" t="str">
        <f>IF(AND(Holidays[[#This Row],[Is Holiday]]=TRUE,WEEKDAY(Holidays[[#This Row],[Date]],2)&lt;&gt;7,WEEKDAY(Holidays[[#This Row],[Date]],2)&lt;&gt;6),Holidays[[#This Row],[Date]],"01/01/1900")</f>
        <v>01/01/1900</v>
      </c>
      <c r="F308" s="296">
        <f>Holidays[[#This Row],[Date]]</f>
        <v>44848</v>
      </c>
    </row>
    <row r="309" spans="1:6" x14ac:dyDescent="0.2">
      <c r="A309" s="293">
        <v>44854</v>
      </c>
      <c r="B309" s="294" t="s">
        <v>219</v>
      </c>
      <c r="C309" s="294" t="s">
        <v>30</v>
      </c>
      <c r="D309" s="295" t="b">
        <f>OR(ISNUMBER(SEARCH('1 Controls'!$C$9,Holidays[[#This Row],[State]])),TRIM(Holidays[[#This Row],[State]])="National")</f>
        <v>0</v>
      </c>
      <c r="E309" s="293" t="str">
        <f>IF(AND(Holidays[[#This Row],[Is Holiday]]=TRUE,WEEKDAY(Holidays[[#This Row],[Date]],2)&lt;&gt;7,WEEKDAY(Holidays[[#This Row],[Date]],2)&lt;&gt;6),Holidays[[#This Row],[Date]],"01/01/1900")</f>
        <v>01/01/1900</v>
      </c>
      <c r="F309" s="296">
        <f>Holidays[[#This Row],[Date]]</f>
        <v>44854</v>
      </c>
    </row>
    <row r="310" spans="1:6" x14ac:dyDescent="0.2">
      <c r="A310" s="293">
        <v>44866</v>
      </c>
      <c r="B310" s="294" t="s">
        <v>221</v>
      </c>
      <c r="C310" s="294" t="s">
        <v>39</v>
      </c>
      <c r="D310" s="295" t="b">
        <f>OR(ISNUMBER(SEARCH('1 Controls'!$C$9,Holidays[[#This Row],[State]])),TRIM(Holidays[[#This Row],[State]])="National")</f>
        <v>0</v>
      </c>
      <c r="E310" s="293" t="str">
        <f>IF(AND(Holidays[[#This Row],[Is Holiday]]=TRUE,WEEKDAY(Holidays[[#This Row],[Date]],2)&lt;&gt;7,WEEKDAY(Holidays[[#This Row],[Date]],2)&lt;&gt;6),Holidays[[#This Row],[Date]],"01/01/1900")</f>
        <v>01/01/1900</v>
      </c>
      <c r="F310" s="296">
        <f>Holidays[[#This Row],[Date]]</f>
        <v>44866</v>
      </c>
    </row>
    <row r="311" spans="1:6" x14ac:dyDescent="0.2">
      <c r="A311" s="293">
        <v>44872</v>
      </c>
      <c r="B311" s="294" t="s">
        <v>220</v>
      </c>
      <c r="C311" s="294" t="s">
        <v>30</v>
      </c>
      <c r="D311" s="295" t="b">
        <f>OR(ISNUMBER(SEARCH('1 Controls'!$C$9,Holidays[[#This Row],[State]])),TRIM(Holidays[[#This Row],[State]])="National")</f>
        <v>0</v>
      </c>
      <c r="E311" s="293" t="str">
        <f>IF(AND(Holidays[[#This Row],[Is Holiday]]=TRUE,WEEKDAY(Holidays[[#This Row],[Date]],2)&lt;&gt;7,WEEKDAY(Holidays[[#This Row],[Date]],2)&lt;&gt;6),Holidays[[#This Row],[Date]],"01/01/1900")</f>
        <v>01/01/1900</v>
      </c>
      <c r="F311" s="296">
        <f>Holidays[[#This Row],[Date]]</f>
        <v>44872</v>
      </c>
    </row>
    <row r="312" spans="1:6" x14ac:dyDescent="0.2">
      <c r="A312" s="293">
        <v>44890</v>
      </c>
      <c r="B312" s="294" t="s">
        <v>222</v>
      </c>
      <c r="C312" s="294" t="s">
        <v>30</v>
      </c>
      <c r="D312" s="295" t="b">
        <f>OR(ISNUMBER(SEARCH('1 Controls'!$C$9,Holidays[[#This Row],[State]])),TRIM(Holidays[[#This Row],[State]])="National")</f>
        <v>0</v>
      </c>
      <c r="E312" s="293" t="str">
        <f>IF(AND(Holidays[[#This Row],[Is Holiday]]=TRUE,WEEKDAY(Holidays[[#This Row],[Date]],2)&lt;&gt;7,WEEKDAY(Holidays[[#This Row],[Date]],2)&lt;&gt;6),Holidays[[#This Row],[Date]],"01/01/1900")</f>
        <v>01/01/1900</v>
      </c>
      <c r="F312" s="296">
        <f>Holidays[[#This Row],[Date]]</f>
        <v>44890</v>
      </c>
    </row>
    <row r="313" spans="1:6" x14ac:dyDescent="0.2">
      <c r="A313" s="293">
        <v>44919</v>
      </c>
      <c r="B313" s="294" t="s">
        <v>75</v>
      </c>
      <c r="C313" s="294" t="s">
        <v>224</v>
      </c>
      <c r="D313" s="295" t="b">
        <f>OR(ISNUMBER(SEARCH('1 Controls'!$C$9,Holidays[[#This Row],[State]])),TRIM(Holidays[[#This Row],[State]])="National")</f>
        <v>0</v>
      </c>
      <c r="E313" s="293" t="str">
        <f>IF(AND(Holidays[[#This Row],[Is Holiday]]=TRUE,WEEKDAY(Holidays[[#This Row],[Date]],2)&lt;&gt;7,WEEKDAY(Holidays[[#This Row],[Date]],2)&lt;&gt;6),Holidays[[#This Row],[Date]],"01/01/1900")</f>
        <v>01/01/1900</v>
      </c>
      <c r="F313" s="296">
        <f>Holidays[[#This Row],[Date]]</f>
        <v>44919</v>
      </c>
    </row>
    <row r="314" spans="1:6" x14ac:dyDescent="0.2">
      <c r="A314" s="293">
        <v>44920</v>
      </c>
      <c r="B314" s="294" t="s">
        <v>76</v>
      </c>
      <c r="C314" s="294" t="s">
        <v>29</v>
      </c>
      <c r="D314" s="295" t="b">
        <f>OR(ISNUMBER(SEARCH('1 Controls'!$C$9,Holidays[[#This Row],[State]])),TRIM(Holidays[[#This Row],[State]])="National")</f>
        <v>1</v>
      </c>
      <c r="E314" s="293" t="str">
        <f>IF(AND(Holidays[[#This Row],[Is Holiday]]=TRUE,WEEKDAY(Holidays[[#This Row],[Date]],2)&lt;&gt;7,WEEKDAY(Holidays[[#This Row],[Date]],2)&lt;&gt;6),Holidays[[#This Row],[Date]],"01/01/1900")</f>
        <v>01/01/1900</v>
      </c>
      <c r="F314" s="296">
        <f>Holidays[[#This Row],[Date]]</f>
        <v>44920</v>
      </c>
    </row>
    <row r="315" spans="1:6" x14ac:dyDescent="0.2">
      <c r="A315" s="293">
        <v>44921</v>
      </c>
      <c r="B315" s="294" t="s">
        <v>77</v>
      </c>
      <c r="C315" s="294" t="s">
        <v>237</v>
      </c>
      <c r="D315" s="295" t="b">
        <f>OR(ISNUMBER(SEARCH('1 Controls'!$C$9,Holidays[[#This Row],[State]])),TRIM(Holidays[[#This Row],[State]])="National")</f>
        <v>1</v>
      </c>
      <c r="E315" s="293">
        <f>IF(AND(Holidays[[#This Row],[Is Holiday]]=TRUE,WEEKDAY(Holidays[[#This Row],[Date]],2)&lt;&gt;7,WEEKDAY(Holidays[[#This Row],[Date]],2)&lt;&gt;6),Holidays[[#This Row],[Date]],"01/01/1900")</f>
        <v>44921</v>
      </c>
      <c r="F315" s="296">
        <f>Holidays[[#This Row],[Date]]</f>
        <v>44921</v>
      </c>
    </row>
    <row r="316" spans="1:6" x14ac:dyDescent="0.2">
      <c r="A316" s="293">
        <v>44921</v>
      </c>
      <c r="B316" s="294" t="s">
        <v>78</v>
      </c>
      <c r="C316" s="294" t="s">
        <v>36</v>
      </c>
      <c r="D316" s="295" t="b">
        <f>OR(ISNUMBER(SEARCH('1 Controls'!$C$9,Holidays[[#This Row],[State]])),TRIM(Holidays[[#This Row],[State]])="National")</f>
        <v>0</v>
      </c>
      <c r="E316" s="293" t="str">
        <f>IF(AND(Holidays[[#This Row],[Is Holiday]]=TRUE,WEEKDAY(Holidays[[#This Row],[Date]],2)&lt;&gt;7,WEEKDAY(Holidays[[#This Row],[Date]],2)&lt;&gt;6),Holidays[[#This Row],[Date]],"01/01/1900")</f>
        <v>01/01/1900</v>
      </c>
      <c r="F316" s="296">
        <f>Holidays[[#This Row],[Date]]</f>
        <v>44921</v>
      </c>
    </row>
    <row r="317" spans="1:6" x14ac:dyDescent="0.2">
      <c r="A317" s="293">
        <v>44922</v>
      </c>
      <c r="B317" s="294" t="s">
        <v>230</v>
      </c>
      <c r="C317" s="294" t="s">
        <v>29</v>
      </c>
      <c r="D317" s="295" t="b">
        <f>OR(ISNUMBER(SEARCH('1 Controls'!$C$9,Holidays[[#This Row],[State]])),TRIM(Holidays[[#This Row],[State]])="National")</f>
        <v>1</v>
      </c>
      <c r="E317" s="293">
        <f>IF(AND(Holidays[[#This Row],[Is Holiday]]=TRUE,WEEKDAY(Holidays[[#This Row],[Date]],2)&lt;&gt;7,WEEKDAY(Holidays[[#This Row],[Date]],2)&lt;&gt;6),Holidays[[#This Row],[Date]],"01/01/1900")</f>
        <v>44922</v>
      </c>
      <c r="F317" s="296">
        <f>Holidays[[#This Row],[Date]]</f>
        <v>44922</v>
      </c>
    </row>
    <row r="318" spans="1:6" x14ac:dyDescent="0.2">
      <c r="A318" s="293">
        <v>44926</v>
      </c>
      <c r="B318" s="294" t="s">
        <v>80</v>
      </c>
      <c r="C318" s="294" t="s">
        <v>224</v>
      </c>
      <c r="D318" s="295" t="b">
        <f>OR(ISNUMBER(SEARCH('1 Controls'!$C$9,Holidays[[#This Row],[State]])),TRIM(Holidays[[#This Row],[State]])="National")</f>
        <v>0</v>
      </c>
      <c r="E318" s="293" t="str">
        <f>IF(AND(Holidays[[#This Row],[Is Holiday]]=TRUE,WEEKDAY(Holidays[[#This Row],[Date]],2)&lt;&gt;7,WEEKDAY(Holidays[[#This Row],[Date]],2)&lt;&gt;6),Holidays[[#This Row],[Date]],"01/01/1900")</f>
        <v>01/01/1900</v>
      </c>
      <c r="F318" s="296">
        <f>Holidays[[#This Row],[Date]]</f>
        <v>44926</v>
      </c>
    </row>
  </sheetData>
  <sheetProtection algorithmName="SHA-512" hashValue="f1g1S+M0JX1mWbefhOmLdMGgx3tm1CKVJsgJdcZN1KN0Ed08DWP+vvCShWCTSvxv7TfU8s4mtlsQxA+XyOMD8Q==" saltValue="FAewhSyMbT9yHBhKvXAW5g==" spinCount="100000" sheet="1" scenarios="1" selectLockedCells="1" selectUnlockedCells="1"/>
  <mergeCells count="1">
    <mergeCell ref="T1:U1"/>
  </mergeCells>
  <conditionalFormatting sqref="E2:F318">
    <cfRule type="duplicateValues" dxfId="8" priority="81"/>
  </conditionalFormatting>
  <hyperlinks>
    <hyperlink ref="B126" r:id="rId1" display="https://publicholidays.com.au/new-years-day/" xr:uid="{00000000-0004-0000-0700-000000000000}"/>
    <hyperlink ref="B127" r:id="rId2" display="https://publicholidays.com.au/devonport-cup/" xr:uid="{00000000-0004-0000-0700-000001000000}"/>
    <hyperlink ref="B128" r:id="rId3" display="https://publicholidays.com.au/australia-day/" xr:uid="{00000000-0004-0000-0700-000002000000}"/>
    <hyperlink ref="B129" r:id="rId4" display="https://publicholidays.com.au/royal-hobart-regatta/" xr:uid="{00000000-0004-0000-0700-000003000000}"/>
    <hyperlink ref="B130" r:id="rId5" display="https://publicholidays.com.au/launceston-cup/" xr:uid="{00000000-0004-0000-0700-000004000000}"/>
    <hyperlink ref="B131" r:id="rId6" display="https://publicholidays.com.au/labour-day/" xr:uid="{00000000-0004-0000-0700-000005000000}"/>
    <hyperlink ref="B132" r:id="rId7" display="https://publicholidays.com.au/king-island-show/" xr:uid="{00000000-0004-0000-0700-000006000000}"/>
    <hyperlink ref="B133" r:id="rId8" display="https://publicholidays.com.au/canberra-day/" xr:uid="{00000000-0004-0000-0700-000007000000}"/>
    <hyperlink ref="B134" r:id="rId9" display="https://publicholidays.com.au/march-public-holiday/" xr:uid="{00000000-0004-0000-0700-000008000000}"/>
    <hyperlink ref="B135" r:id="rId10" display="https://publicholidays.com.au/labour-day/" xr:uid="{00000000-0004-0000-0700-000009000000}"/>
    <hyperlink ref="B136" r:id="rId11" display="https://publicholidays.com.au/labour-day/" xr:uid="{00000000-0004-0000-0700-00000A000000}"/>
    <hyperlink ref="B137" r:id="rId12" display="https://publicholidays.com.au/easter/" xr:uid="{00000000-0004-0000-0700-00000B000000}"/>
    <hyperlink ref="B138" r:id="rId13" display="https://publicholidays.com.au/easter/" xr:uid="{00000000-0004-0000-0700-00000C000000}"/>
    <hyperlink ref="B139" r:id="rId14" display="https://publicholidays.com.au/easter/" xr:uid="{00000000-0004-0000-0700-00000D000000}"/>
    <hyperlink ref="B140" r:id="rId15" display="https://publicholidays.com.au/easter/" xr:uid="{00000000-0004-0000-0700-00000E000000}"/>
    <hyperlink ref="B141" r:id="rId16" display="https://publicholidays.com.au/easter/" xr:uid="{00000000-0004-0000-0700-00000F000000}"/>
    <hyperlink ref="B142" r:id="rId17" display="https://publicholidays.com.au/anzac-day/" xr:uid="{00000000-0004-0000-0700-000010000000}"/>
    <hyperlink ref="B143" r:id="rId18" display="https://publicholidays.com.au/agfest/" xr:uid="{00000000-0004-0000-0700-000011000000}"/>
    <hyperlink ref="B144" r:id="rId19" display="https://publicholidays.com.au/labour-day/" xr:uid="{00000000-0004-0000-0700-000012000000}"/>
    <hyperlink ref="B145" r:id="rId20" display="https://publicholidays.com.au/labour-day/" xr:uid="{00000000-0004-0000-0700-000013000000}"/>
    <hyperlink ref="B146" r:id="rId21" display="https://publicholidays.com.au/reconciliation-day/" xr:uid="{00000000-0004-0000-0700-000014000000}"/>
    <hyperlink ref="B147" r:id="rId22" display="https://publicholidays.com.au/western-australia-day/" xr:uid="{00000000-0004-0000-0700-000015000000}"/>
    <hyperlink ref="B148" r:id="rId23" display="https://publicholidays.com.au/queens-birthday/" xr:uid="{00000000-0004-0000-0700-000016000000}"/>
    <hyperlink ref="B149" r:id="rId24" display="https://publicholidays.com.au/borroloola-show-day/" xr:uid="{00000000-0004-0000-0700-000017000000}"/>
    <hyperlink ref="B150" r:id="rId25" display="https://publicholidays.com.au/alice-springs-show-day/" xr:uid="{00000000-0004-0000-0700-000018000000}"/>
    <hyperlink ref="B151" r:id="rId26" display="https://publicholidays.com.au/tennant-creek-show-day/" xr:uid="{00000000-0004-0000-0700-000019000000}"/>
    <hyperlink ref="B152" r:id="rId27" display="https://publicholidays.com.au/katherine-show-day/" xr:uid="{00000000-0004-0000-0700-00001A000000}"/>
    <hyperlink ref="B153" r:id="rId28" display="https://publicholidays.com.au/darwin-show-day/" xr:uid="{00000000-0004-0000-0700-00001B000000}"/>
    <hyperlink ref="B154" r:id="rId29" display="https://publicholidays.com.au/picnic-day/" xr:uid="{00000000-0004-0000-0700-00001C000000}"/>
    <hyperlink ref="B155" r:id="rId30" display="https://publicholidays.com.au/royal-queensland-show/" xr:uid="{00000000-0004-0000-0700-00001D000000}"/>
    <hyperlink ref="B156" r:id="rId31" display="https://publicholidays.com.au/afl-grand-final-holiday/" xr:uid="{00000000-0004-0000-0700-00001E000000}"/>
    <hyperlink ref="B157" r:id="rId32" display="https://publicholidays.com.au/queens-birthday/" xr:uid="{00000000-0004-0000-0700-00001F000000}"/>
    <hyperlink ref="B158" r:id="rId33" display="https://publicholidays.com.au/burnie-show/" xr:uid="{00000000-0004-0000-0700-000020000000}"/>
    <hyperlink ref="B159" r:id="rId34" display="https://publicholidays.com.au/labour-day/" xr:uid="{00000000-0004-0000-0700-000021000000}"/>
    <hyperlink ref="B160" r:id="rId35" display="https://publicholidays.com.au/queens-birthday/" xr:uid="{00000000-0004-0000-0700-000022000000}"/>
    <hyperlink ref="B161" r:id="rId36" display="https://publicholidays.com.au/royal-launceston-show/" xr:uid="{00000000-0004-0000-0700-000023000000}"/>
    <hyperlink ref="B162" r:id="rId37" display="https://publicholidays.com.au/flinders-island-show/" xr:uid="{00000000-0004-0000-0700-000024000000}"/>
    <hyperlink ref="B163" r:id="rId38" display="https://publicholidays.com.au/royal-hobart-show/" xr:uid="{00000000-0004-0000-0700-000025000000}"/>
    <hyperlink ref="B164" r:id="rId39" display="https://publicholidays.com.au/recreation-day/" xr:uid="{00000000-0004-0000-0700-000026000000}"/>
    <hyperlink ref="B165" r:id="rId40" display="https://publicholidays.com.au/melbourne-cup-day/" xr:uid="{00000000-0004-0000-0700-000027000000}"/>
    <hyperlink ref="B166" r:id="rId41" display="https://publicholidays.com.au/devonport-show/" xr:uid="{00000000-0004-0000-0700-000028000000}"/>
    <hyperlink ref="B167" r:id="rId42" display="https://publicholidays.com.au/christmas/" xr:uid="{00000000-0004-0000-0700-000029000000}"/>
    <hyperlink ref="B168" r:id="rId43" display="https://publicholidays.com.au/christmas/" xr:uid="{00000000-0004-0000-0700-00002A000000}"/>
    <hyperlink ref="B169" r:id="rId44" display="https://publicholidays.com.au/boxing-day/" xr:uid="{00000000-0004-0000-0700-00002B000000}"/>
    <hyperlink ref="B170" r:id="rId45" display="https://publicholidays.com.au/proclamation-day/" xr:uid="{00000000-0004-0000-0700-00002C000000}"/>
    <hyperlink ref="B171" r:id="rId46" display="https://publicholidays.com.au/new-years-day/" xr:uid="{00000000-0004-0000-0700-00002D000000}"/>
  </hyperlinks>
  <pageMargins left="0.7" right="0.7" top="0.75" bottom="0.75" header="0.3" footer="0.3"/>
  <pageSetup paperSize="9" orientation="portrait" horizontalDpi="0" verticalDpi="0"/>
  <ignoredErrors>
    <ignoredError sqref="F3" calculatedColumn="1"/>
  </ignoredErrors>
  <tableParts count="1">
    <tablePart r:id="rId4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845883</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 xsi:nil="true"/>
    <Markets xmlns="4873beb7-5857-4685-be1f-d57550cc96cc"/>
    <OriginAsset xmlns="4873beb7-5857-4685-be1f-d57550cc96cc" xsi:nil="true"/>
    <AssetStart xmlns="4873beb7-5857-4685-be1f-d57550cc96cc">2012-06-28T22:28:09+00:00</AssetStart>
    <FriendlyTitle xmlns="4873beb7-5857-4685-be1f-d57550cc96cc" xsi:nil="true"/>
    <MarketSpecific xmlns="4873beb7-5857-4685-be1f-d57550cc96cc">false</MarketSpecific>
    <TPNamespace xmlns="4873beb7-5857-4685-be1f-d57550cc96cc" xsi:nil="true"/>
    <PublishStatusLookup xmlns="4873beb7-5857-4685-be1f-d57550cc96cc">
      <Value>1589968</Value>
    </PublishStatusLookup>
    <APAuthor xmlns="4873beb7-5857-4685-be1f-d57550cc96cc">
      <UserInfo>
        <DisplayName/>
        <AccountId>2566</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 xsi:nil="true"/>
    <MachineTranslated xmlns="4873beb7-5857-4685-be1f-d57550cc96cc">false</MachineTranslated>
    <OutputCachingOn xmlns="4873beb7-5857-4685-be1f-d57550cc96cc">false</OutputCachingOn>
    <TemplateStatus xmlns="4873beb7-5857-4685-be1f-d57550cc96cc">Complete</TemplateStatus>
    <IsSearchable xmlns="4873beb7-5857-4685-be1f-d57550cc96cc">false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TP102929977</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2CD552CE-B979-4BDB-9FB1-264C1B806DC7}">
  <ds:schemaRefs>
    <ds:schemaRef ds:uri="http://schemas.microsoft.com/sharepoint/v3/contenttype/forms"/>
  </ds:schemaRefs>
</ds:datastoreItem>
</file>

<file path=customXml/itemProps2.xml><?xml version="1.0" encoding="utf-8"?>
<ds:datastoreItem xmlns:ds="http://schemas.openxmlformats.org/officeDocument/2006/customXml" ds:itemID="{A9FCF11D-93C5-40F2-BD24-1A119C34A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480B7C-74B5-4356-BE3E-F349192742C6}">
  <ds:schemaRef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4873beb7-5857-4685-be1f-d57550cc96c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Work Instructions</vt:lpstr>
      <vt:lpstr>1 Controls</vt:lpstr>
      <vt:lpstr>2 Deliverables</vt:lpstr>
      <vt:lpstr>3 Work Plan</vt:lpstr>
      <vt:lpstr>4 Issues &amp; Risks</vt:lpstr>
      <vt:lpstr>5 Status Report, Single Project</vt:lpstr>
      <vt:lpstr>Settings</vt:lpstr>
      <vt:lpstr>NRConsultantInitials</vt:lpstr>
      <vt:lpstr>NRConsultantName</vt:lpstr>
      <vt:lpstr>NRDeliverables</vt:lpstr>
      <vt:lpstr>NRProjectList</vt:lpstr>
      <vt:lpstr>NRProjectStages</vt:lpstr>
      <vt:lpstr>'3 Work Plan'!Print_Area</vt:lpstr>
      <vt:lpstr>'4 Issues &amp; Risks'!Print_Area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2017-12-15T01:35:39Z</cp:lastPrinted>
  <dcterms:created xsi:type="dcterms:W3CDTF">2011-09-08T16:30:30Z</dcterms:created>
  <dcterms:modified xsi:type="dcterms:W3CDTF">2020-10-30T01:08:39Z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ies>
</file>